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3"/>
  </bookViews>
  <sheets>
    <sheet name="500_01" sheetId="1" r:id="rId1"/>
    <sheet name="500_02" sheetId="2" r:id="rId2"/>
    <sheet name="1500" sheetId="3" r:id="rId3"/>
    <sheet name="3000" sheetId="4" r:id="rId4"/>
    <sheet name="const" sheetId="5" r:id="rId5"/>
  </sheets>
  <externalReferences>
    <externalReference r:id="rId8"/>
  </externalReference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2">'1500'!#REF!</definedName>
    <definedName name="Men1000_1" localSheetId="3">'3000'!#REF!</definedName>
    <definedName name="Men1000_1">#REF!</definedName>
    <definedName name="Men1000_2">#REF!</definedName>
    <definedName name="Men500_1">'500_01'!$B$8:$B$29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'1500'!$B$8:$B$11</definedName>
    <definedName name="Women1000_2">#REF!</definedName>
    <definedName name="Women500" localSheetId="1">'500_02'!#REF!</definedName>
    <definedName name="Women500_1">'500_02'!$B$8:$B$17</definedName>
    <definedName name="Women500_2">#REF!</definedName>
    <definedName name="_xlnm.Print_Titles" localSheetId="2">'1500'!$2:$4</definedName>
    <definedName name="_xlnm.Print_Titles" localSheetId="3">'3000'!$2:$4</definedName>
    <definedName name="_xlnm.Print_Titles" localSheetId="0">'500_01'!$2:$4</definedName>
    <definedName name="_xlnm.Print_Titles" localSheetId="1">'500_02'!$2:$4</definedName>
    <definedName name="_xlnm.Print_Area" localSheetId="2">'1500'!$A$1:$O$20</definedName>
    <definedName name="_xlnm.Print_Area" localSheetId="3">'3000'!$A$1:$N$28</definedName>
    <definedName name="_xlnm.Print_Area" localSheetId="0">'500_01'!$A$1:$P$57</definedName>
    <definedName name="_xlnm.Print_Area" localSheetId="1">'500_02'!$A$1:$O$46</definedName>
  </definedNames>
  <calcPr fullCalcOnLoad="1"/>
</workbook>
</file>

<file path=xl/sharedStrings.xml><?xml version="1.0" encoding="utf-8"?>
<sst xmlns="http://schemas.openxmlformats.org/spreadsheetml/2006/main" count="681" uniqueCount="195">
  <si>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</si>
  <si>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</si>
  <si>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</si>
  <si>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</si>
  <si>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</si>
  <si>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</si>
  <si>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</si>
  <si>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</si>
  <si>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</si>
  <si>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</si>
  <si>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</si>
  <si>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</si>
  <si>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</si>
  <si>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</si>
  <si>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</si>
  <si>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</si>
  <si>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</si>
  <si>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</si>
  <si>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</si>
  <si>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</si>
  <si>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</si>
  <si>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</si>
  <si>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</si>
  <si>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</si>
  <si>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</si>
  <si>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</si>
  <si>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</si>
  <si>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</si>
  <si>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</si>
  <si>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</si>
  <si>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</si>
  <si>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</si>
  <si>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</si>
  <si>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1500 метров</t>
  </si>
  <si>
    <t>1500м</t>
  </si>
  <si>
    <t>командная гонка</t>
  </si>
  <si>
    <t>1000 м</t>
  </si>
  <si>
    <t>1000 метров</t>
  </si>
  <si>
    <t>3000 метров</t>
  </si>
  <si>
    <t>Возр.группа</t>
  </si>
  <si>
    <t>Регион</t>
  </si>
  <si>
    <t>t льда: -6,3</t>
  </si>
  <si>
    <t>t льда: -6,2</t>
  </si>
  <si>
    <t>Савельева Г.И. 
Савельев В.Г.</t>
  </si>
  <si>
    <t>КМС</t>
  </si>
  <si>
    <t>Казелин С.Н.</t>
  </si>
  <si>
    <t>Пятышина А.В.</t>
  </si>
  <si>
    <t>Куликов К.С.</t>
  </si>
  <si>
    <t>Куксов А.И.</t>
  </si>
  <si>
    <t>Смирнова Е.В.</t>
  </si>
  <si>
    <t>Прусова Е.В.</t>
  </si>
  <si>
    <t>DNS</t>
  </si>
  <si>
    <t>I разр.</t>
  </si>
  <si>
    <t>Гришин В.В.</t>
  </si>
  <si>
    <t>Дементьев Д.Н.</t>
  </si>
  <si>
    <t>DQ</t>
  </si>
  <si>
    <t>влажность: 37 %</t>
  </si>
  <si>
    <t>Всероссийские соревнования по конькобежному спорту</t>
  </si>
  <si>
    <t>"КУБОК КОЛОМНЫ"</t>
  </si>
  <si>
    <t>10 - 11 октября 2015 г.</t>
  </si>
  <si>
    <t>10 октября 2015 г.</t>
  </si>
  <si>
    <t>11 октября 2015 г.</t>
  </si>
  <si>
    <t>Юноши старшего возраста</t>
  </si>
  <si>
    <t>Девушки старшего возраста</t>
  </si>
  <si>
    <t>i</t>
  </si>
  <si>
    <t xml:space="preserve">Ахметова Карина </t>
  </si>
  <si>
    <t>ст</t>
  </si>
  <si>
    <t>05.09.1998</t>
  </si>
  <si>
    <t>Московская область</t>
  </si>
  <si>
    <t>Муратов В.А., Рубин В.В.</t>
  </si>
  <si>
    <t>o</t>
  </si>
  <si>
    <t xml:space="preserve">Бекжонова Милена </t>
  </si>
  <si>
    <t>II разр.</t>
  </si>
  <si>
    <t xml:space="preserve">Замковая Варвара </t>
  </si>
  <si>
    <t>07.12.1998</t>
  </si>
  <si>
    <t xml:space="preserve">Кузьмина Ирина </t>
  </si>
  <si>
    <t>11.05.2000</t>
  </si>
  <si>
    <t>Казелина О.Н,</t>
  </si>
  <si>
    <t xml:space="preserve">Коркина Анастасия </t>
  </si>
  <si>
    <t>18.12.1999</t>
  </si>
  <si>
    <t xml:space="preserve">Алешкова Дарья </t>
  </si>
  <si>
    <t>27.03.2000</t>
  </si>
  <si>
    <t>Москва</t>
  </si>
  <si>
    <t xml:space="preserve">Чуботару Александра </t>
  </si>
  <si>
    <t>21.05.2000</t>
  </si>
  <si>
    <t xml:space="preserve">Филиппов Никита </t>
  </si>
  <si>
    <t xml:space="preserve">Алексеев Илья </t>
  </si>
  <si>
    <t>01.08.1999</t>
  </si>
  <si>
    <t>Тульская область</t>
  </si>
  <si>
    <t xml:space="preserve">Захаров Алексей </t>
  </si>
  <si>
    <t>Нижегородская область</t>
  </si>
  <si>
    <t>Васильков А.А.</t>
  </si>
  <si>
    <t xml:space="preserve">Михайлов Дмитрий </t>
  </si>
  <si>
    <t xml:space="preserve">Ульянов Демид </t>
  </si>
  <si>
    <t xml:space="preserve">Простев Егор </t>
  </si>
  <si>
    <t>10.12.1998</t>
  </si>
  <si>
    <t xml:space="preserve">Иванов Илья </t>
  </si>
  <si>
    <t>26.02.1999</t>
  </si>
  <si>
    <t>Казелин С.Н., Казелина О.Н.</t>
  </si>
  <si>
    <t xml:space="preserve">Шабанов Андрей </t>
  </si>
  <si>
    <t>15.05.2000</t>
  </si>
  <si>
    <t>Костромская область</t>
  </si>
  <si>
    <t xml:space="preserve">Петров Александр </t>
  </si>
  <si>
    <t>27.06.2000</t>
  </si>
  <si>
    <t xml:space="preserve">Филяков Андрей </t>
  </si>
  <si>
    <t>30.07.1999</t>
  </si>
  <si>
    <t xml:space="preserve">Шершаков Дмитрий </t>
  </si>
  <si>
    <t>21.08.1998</t>
  </si>
  <si>
    <t xml:space="preserve">Рябинин Дмитрий </t>
  </si>
  <si>
    <t xml:space="preserve">Водиченков Антон </t>
  </si>
  <si>
    <t>16.01.2000</t>
  </si>
  <si>
    <t xml:space="preserve">Голубчиков Даниил </t>
  </si>
  <si>
    <t>16.07.1999</t>
  </si>
  <si>
    <t>Казелина О.Н., Казелин А.С.</t>
  </si>
  <si>
    <t xml:space="preserve">Голубев Виктор </t>
  </si>
  <si>
    <t>18.08.1998</t>
  </si>
  <si>
    <t xml:space="preserve">Мухамедов Амаль </t>
  </si>
  <si>
    <t>24.10.1999</t>
  </si>
  <si>
    <t xml:space="preserve">Невмержицкий Стефан </t>
  </si>
  <si>
    <t xml:space="preserve">Пучков Леонид </t>
  </si>
  <si>
    <t>05.04.1999</t>
  </si>
  <si>
    <t xml:space="preserve">Монахов Артем </t>
  </si>
  <si>
    <t>05.05.2000</t>
  </si>
  <si>
    <t>Казелина О.Н., Казелин С.Н.</t>
  </si>
  <si>
    <t xml:space="preserve">Шотин Никита </t>
  </si>
  <si>
    <t>09.09.1999</t>
  </si>
  <si>
    <t xml:space="preserve">Подольский Александр </t>
  </si>
  <si>
    <t>24.04.1999</t>
  </si>
  <si>
    <t xml:space="preserve">Кузнецова Ирина </t>
  </si>
  <si>
    <t>юн</t>
  </si>
  <si>
    <t>МС</t>
  </si>
  <si>
    <t>Паночин А.В.</t>
  </si>
  <si>
    <t xml:space="preserve">Филимонов Дмитрий </t>
  </si>
  <si>
    <t>05.08.1998</t>
  </si>
  <si>
    <t>Начало: 12:35</t>
  </si>
  <si>
    <t>t воздуха: +14,6</t>
  </si>
  <si>
    <t>Окончание: 12:40</t>
  </si>
  <si>
    <t>Начало: 12:50</t>
  </si>
  <si>
    <t>DNF</t>
  </si>
  <si>
    <t xml:space="preserve">Напольских Софья </t>
  </si>
  <si>
    <t>ср</t>
  </si>
  <si>
    <t>Свердловская область</t>
  </si>
  <si>
    <t>Лемешкин Ю.Н.</t>
  </si>
  <si>
    <t xml:space="preserve">Гец Виктория </t>
  </si>
  <si>
    <t xml:space="preserve">Шацких Анастасия </t>
  </si>
  <si>
    <t>мл</t>
  </si>
  <si>
    <t>1 разр.</t>
  </si>
  <si>
    <t xml:space="preserve">Гараева Анастасия </t>
  </si>
  <si>
    <t>07.10.2000</t>
  </si>
  <si>
    <t xml:space="preserve">Бобкова Анна </t>
  </si>
  <si>
    <t>25.11.2000</t>
  </si>
  <si>
    <t xml:space="preserve">Таунгавер Марина </t>
  </si>
  <si>
    <t xml:space="preserve">Мишина Марина </t>
  </si>
  <si>
    <t xml:space="preserve">Таунгавер Ирина </t>
  </si>
  <si>
    <t xml:space="preserve">Таболкина Елизавета </t>
  </si>
  <si>
    <t>Бугреева А.Л.</t>
  </si>
  <si>
    <t xml:space="preserve">Лой Мария </t>
  </si>
  <si>
    <t xml:space="preserve">Царькова Ульяна </t>
  </si>
  <si>
    <t xml:space="preserve">Симакова Алена </t>
  </si>
  <si>
    <t xml:space="preserve">Савина Алина </t>
  </si>
  <si>
    <t>17.09.2000</t>
  </si>
  <si>
    <t xml:space="preserve">Павельева Ульяна </t>
  </si>
  <si>
    <t xml:space="preserve">Широких Анна </t>
  </si>
  <si>
    <t>III разр.</t>
  </si>
  <si>
    <t xml:space="preserve">Тарасова Ксения </t>
  </si>
  <si>
    <t>Монахов В.В.</t>
  </si>
  <si>
    <t>Начало: 12:40</t>
  </si>
  <si>
    <t>Окончание: 12:50</t>
  </si>
  <si>
    <t>Девушки среднего возраста</t>
  </si>
  <si>
    <t>I юн.</t>
  </si>
  <si>
    <t>Окончание: 13:10</t>
  </si>
  <si>
    <t xml:space="preserve">Гришанин Александр </t>
  </si>
  <si>
    <t xml:space="preserve">Алдошкин Даниил </t>
  </si>
  <si>
    <t>19.06.2001</t>
  </si>
  <si>
    <t xml:space="preserve">Найденов Роман </t>
  </si>
  <si>
    <t xml:space="preserve">Росляков Кирилл </t>
  </si>
  <si>
    <t xml:space="preserve">Шарапов Максим </t>
  </si>
  <si>
    <t xml:space="preserve">Гаврилин Виктор </t>
  </si>
  <si>
    <t xml:space="preserve">Киселев Денис </t>
  </si>
  <si>
    <t xml:space="preserve">Клюкин Сергей </t>
  </si>
  <si>
    <t>Омелин А.И.,  Васильков А.А.</t>
  </si>
  <si>
    <t xml:space="preserve">Тарасов Матвей </t>
  </si>
  <si>
    <t xml:space="preserve">Зубков Василий </t>
  </si>
  <si>
    <t xml:space="preserve">Галкин Георгий </t>
  </si>
  <si>
    <t xml:space="preserve">Иванов Алексей </t>
  </si>
  <si>
    <t xml:space="preserve">Климков Семен </t>
  </si>
  <si>
    <t>1 юн</t>
  </si>
  <si>
    <t xml:space="preserve">Тарасов Иван </t>
  </si>
  <si>
    <t>Начало: 13:10</t>
  </si>
  <si>
    <t>Окончание: 13:20</t>
  </si>
  <si>
    <t>Юноши среднего возраста</t>
  </si>
  <si>
    <t>Начало: 14:10</t>
  </si>
  <si>
    <t>Окончание: 14:15</t>
  </si>
  <si>
    <t>Начало: 16:05</t>
  </si>
  <si>
    <t>Окончание: 16:20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</si>
</sst>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4"/>
      <name val="Monotype Corsiva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8"/>
      <name val="Monotype Corsiva"/>
      <family val="4"/>
    </font>
    <font>
      <b/>
      <i/>
      <sz val="20"/>
      <name val="Monotype Corsiva"/>
      <family val="4"/>
    </font>
    <font>
      <b/>
      <i/>
      <sz val="22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183" fontId="1" fillId="0" borderId="12" xfId="0" applyNumberFormat="1" applyFont="1" applyBorder="1" applyAlignment="1">
      <alignment horizontal="left" vertical="justify"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14" fontId="1" fillId="0" borderId="0" xfId="53" applyNumberFormat="1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180" fontId="1" fillId="0" borderId="0" xfId="53" applyNumberFormat="1" applyFont="1" applyBorder="1" applyAlignment="1">
      <alignment vertical="justify"/>
      <protection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0" fontId="1" fillId="0" borderId="11" xfId="0" applyFont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vertical="justify"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left"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vertical="justify" wrapText="1"/>
      <protection/>
    </xf>
    <xf numFmtId="180" fontId="1" fillId="0" borderId="10" xfId="53" applyNumberFormat="1" applyFont="1" applyFill="1" applyBorder="1" applyAlignment="1">
      <alignment vertical="justify"/>
      <protection/>
    </xf>
    <xf numFmtId="182" fontId="3" fillId="0" borderId="10" xfId="53" applyNumberFormat="1" applyFont="1" applyBorder="1" applyAlignment="1">
      <alignment horizontal="left" vertical="justify"/>
      <protection/>
    </xf>
    <xf numFmtId="183" fontId="1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54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justify"/>
    </xf>
    <xf numFmtId="0" fontId="54" fillId="0" borderId="0" xfId="0" applyFont="1" applyFill="1" applyBorder="1" applyAlignment="1">
      <alignment horizontal="left" vertical="justify" wrapText="1"/>
    </xf>
    <xf numFmtId="14" fontId="54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182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vertical="justify" wrapText="1"/>
    </xf>
    <xf numFmtId="0" fontId="13" fillId="0" borderId="10" xfId="0" applyFont="1" applyFill="1" applyBorder="1" applyAlignment="1">
      <alignment vertical="justify"/>
    </xf>
    <xf numFmtId="0" fontId="14" fillId="0" borderId="10" xfId="0" applyFont="1" applyBorder="1" applyAlignment="1">
      <alignment horizontal="left" vertical="justify" wrapText="1"/>
    </xf>
    <xf numFmtId="183" fontId="13" fillId="0" borderId="10" xfId="0" applyNumberFormat="1" applyFont="1" applyBorder="1" applyAlignment="1">
      <alignment horizontal="left" vertical="justify" wrapText="1"/>
    </xf>
    <xf numFmtId="202" fontId="13" fillId="0" borderId="1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horizontal="center" vertical="justify"/>
    </xf>
    <xf numFmtId="0" fontId="55" fillId="0" borderId="0" xfId="0" applyFont="1" applyFill="1" applyBorder="1" applyAlignment="1">
      <alignment horizontal="left" vertical="justify" wrapText="1"/>
    </xf>
    <xf numFmtId="14" fontId="55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183" fontId="11" fillId="0" borderId="0" xfId="0" applyNumberFormat="1" applyFont="1" applyBorder="1" applyAlignment="1">
      <alignment horizontal="left" vertical="justify"/>
    </xf>
    <xf numFmtId="202" fontId="11" fillId="0" borderId="0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4" fillId="0" borderId="0" xfId="53" applyFont="1" applyAlignment="1">
      <alignment horizontal="left" vertical="center"/>
      <protection/>
    </xf>
    <xf numFmtId="1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5" fillId="0" borderId="0" xfId="53" applyFont="1" applyAlignment="1">
      <alignment horizontal="center"/>
      <protection/>
    </xf>
    <xf numFmtId="180" fontId="1" fillId="0" borderId="11" xfId="53" applyNumberFormat="1" applyFont="1" applyBorder="1" applyAlignment="1">
      <alignment vertical="justify"/>
      <protection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justify" wrapText="1"/>
    </xf>
    <xf numFmtId="183" fontId="1" fillId="0" borderId="12" xfId="0" applyNumberFormat="1" applyFont="1" applyBorder="1" applyAlignment="1">
      <alignment horizontal="center" vertical="justify" wrapText="1"/>
    </xf>
    <xf numFmtId="202" fontId="1" fillId="0" borderId="12" xfId="0" applyNumberFormat="1" applyFont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left"/>
    </xf>
    <xf numFmtId="180" fontId="1" fillId="0" borderId="12" xfId="0" applyNumberFormat="1" applyFont="1" applyFill="1" applyBorder="1" applyAlignment="1">
      <alignment vertical="justify"/>
    </xf>
    <xf numFmtId="182" fontId="3" fillId="0" borderId="12" xfId="0" applyNumberFormat="1" applyFont="1" applyBorder="1" applyAlignment="1">
      <alignment horizontal="center" vertical="justify"/>
    </xf>
    <xf numFmtId="183" fontId="1" fillId="0" borderId="11" xfId="0" applyNumberFormat="1" applyFont="1" applyBorder="1" applyAlignment="1">
      <alignment horizontal="center" vertical="justify"/>
    </xf>
    <xf numFmtId="202" fontId="1" fillId="0" borderId="13" xfId="0" applyNumberFormat="1" applyFont="1" applyBorder="1" applyAlignment="1">
      <alignment horizontal="center" vertical="justify" wrapText="1"/>
    </xf>
    <xf numFmtId="182" fontId="3" fillId="0" borderId="0" xfId="0" applyNumberFormat="1" applyFont="1" applyBorder="1" applyAlignment="1">
      <alignment horizontal="center" vertical="justify"/>
    </xf>
    <xf numFmtId="183" fontId="1" fillId="0" borderId="0" xfId="0" applyNumberFormat="1" applyFont="1" applyBorder="1" applyAlignment="1">
      <alignment horizontal="center" vertical="justify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left"/>
      <protection/>
    </xf>
    <xf numFmtId="14" fontId="4" fillId="0" borderId="0" xfId="53" applyNumberFormat="1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9" fillId="0" borderId="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3.png" /><Relationship Id="rId3" Type="http://schemas.openxmlformats.org/officeDocument/2006/relationships/image" Target="../media/image25.jpeg" /><Relationship Id="rId4" Type="http://schemas.openxmlformats.org/officeDocument/2006/relationships/image" Target="../media/image27.jpeg" /><Relationship Id="rId5" Type="http://schemas.openxmlformats.org/officeDocument/2006/relationships/image" Target="../media/image13.emf" /><Relationship Id="rId6" Type="http://schemas.openxmlformats.org/officeDocument/2006/relationships/image" Target="../media/image20.emf" /><Relationship Id="rId7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3.png" /><Relationship Id="rId3" Type="http://schemas.openxmlformats.org/officeDocument/2006/relationships/image" Target="../media/image25.jpeg" /><Relationship Id="rId4" Type="http://schemas.openxmlformats.org/officeDocument/2006/relationships/image" Target="../media/image27.jpeg" /><Relationship Id="rId5" Type="http://schemas.openxmlformats.org/officeDocument/2006/relationships/image" Target="../media/image19.emf" /><Relationship Id="rId6" Type="http://schemas.openxmlformats.org/officeDocument/2006/relationships/image" Target="../media/image16.emf" /><Relationship Id="rId7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3.png" /><Relationship Id="rId3" Type="http://schemas.openxmlformats.org/officeDocument/2006/relationships/image" Target="../media/image25.jpeg" /><Relationship Id="rId4" Type="http://schemas.openxmlformats.org/officeDocument/2006/relationships/image" Target="../media/image27.jpeg" /><Relationship Id="rId5" Type="http://schemas.openxmlformats.org/officeDocument/2006/relationships/image" Target="../media/image9.emf" /><Relationship Id="rId6" Type="http://schemas.openxmlformats.org/officeDocument/2006/relationships/image" Target="../media/image11.emf" /><Relationship Id="rId7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3.png" /><Relationship Id="rId3" Type="http://schemas.openxmlformats.org/officeDocument/2006/relationships/image" Target="../media/image25.jpeg" /><Relationship Id="rId4" Type="http://schemas.openxmlformats.org/officeDocument/2006/relationships/image" Target="../media/image27.jpeg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942975</xdr:colOff>
      <xdr:row>0</xdr:row>
      <xdr:rowOff>161925</xdr:rowOff>
    </xdr:from>
    <xdr:to>
      <xdr:col>14</xdr:col>
      <xdr:colOff>28575</xdr:colOff>
      <xdr:row>1</xdr:row>
      <xdr:rowOff>152400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619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19050</xdr:rowOff>
    </xdr:from>
    <xdr:to>
      <xdr:col>3</xdr:col>
      <xdr:colOff>666750</xdr:colOff>
      <xdr:row>1</xdr:row>
      <xdr:rowOff>238125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9050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228600</xdr:rowOff>
    </xdr:from>
    <xdr:to>
      <xdr:col>6</xdr:col>
      <xdr:colOff>133350</xdr:colOff>
      <xdr:row>1</xdr:row>
      <xdr:rowOff>180975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28600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0</xdr:row>
      <xdr:rowOff>152400</xdr:rowOff>
    </xdr:from>
    <xdr:to>
      <xdr:col>7</xdr:col>
      <xdr:colOff>847725</xdr:colOff>
      <xdr:row>1</xdr:row>
      <xdr:rowOff>142875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152400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9525</xdr:rowOff>
    </xdr:from>
    <xdr:to>
      <xdr:col>21</xdr:col>
      <xdr:colOff>400050</xdr:colOff>
      <xdr:row>5</xdr:row>
      <xdr:rowOff>76200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409700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9525</xdr:rowOff>
    </xdr:from>
    <xdr:to>
      <xdr:col>19</xdr:col>
      <xdr:colOff>600075</xdr:colOff>
      <xdr:row>5</xdr:row>
      <xdr:rowOff>85725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140970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9525</xdr:rowOff>
    </xdr:from>
    <xdr:to>
      <xdr:col>18</xdr:col>
      <xdr:colOff>200025</xdr:colOff>
      <xdr:row>5</xdr:row>
      <xdr:rowOff>104775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05575" y="1409700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190500</xdr:rowOff>
    </xdr:from>
    <xdr:to>
      <xdr:col>11</xdr:col>
      <xdr:colOff>266700</xdr:colOff>
      <xdr:row>1</xdr:row>
      <xdr:rowOff>219075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19050</xdr:rowOff>
    </xdr:from>
    <xdr:to>
      <xdr:col>3</xdr:col>
      <xdr:colOff>476250</xdr:colOff>
      <xdr:row>1</xdr:row>
      <xdr:rowOff>333375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90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0</xdr:row>
      <xdr:rowOff>247650</xdr:rowOff>
    </xdr:from>
    <xdr:to>
      <xdr:col>3</xdr:col>
      <xdr:colOff>1476375</xdr:colOff>
      <xdr:row>1</xdr:row>
      <xdr:rowOff>238125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247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0</xdr:row>
      <xdr:rowOff>180975</xdr:rowOff>
    </xdr:from>
    <xdr:to>
      <xdr:col>7</xdr:col>
      <xdr:colOff>400050</xdr:colOff>
      <xdr:row>1</xdr:row>
      <xdr:rowOff>200025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180975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0</xdr:rowOff>
    </xdr:from>
    <xdr:to>
      <xdr:col>20</xdr:col>
      <xdr:colOff>295275</xdr:colOff>
      <xdr:row>4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91525" y="14859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3</xdr:row>
      <xdr:rowOff>0</xdr:rowOff>
    </xdr:from>
    <xdr:to>
      <xdr:col>18</xdr:col>
      <xdr:colOff>495300</xdr:colOff>
      <xdr:row>4</xdr:row>
      <xdr:rowOff>19050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1875" y="14859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9525</xdr:rowOff>
    </xdr:from>
    <xdr:to>
      <xdr:col>17</xdr:col>
      <xdr:colOff>152400</xdr:colOff>
      <xdr:row>4</xdr:row>
      <xdr:rowOff>47625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48425" y="149542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2</xdr:row>
      <xdr:rowOff>19050</xdr:rowOff>
    </xdr:from>
    <xdr:to>
      <xdr:col>14</xdr:col>
      <xdr:colOff>476250</xdr:colOff>
      <xdr:row>3</xdr:row>
      <xdr:rowOff>76200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7143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47625</xdr:rowOff>
    </xdr:from>
    <xdr:to>
      <xdr:col>2</xdr:col>
      <xdr:colOff>114300</xdr:colOff>
      <xdr:row>2</xdr:row>
      <xdr:rowOff>47625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95250</xdr:rowOff>
    </xdr:from>
    <xdr:to>
      <xdr:col>2</xdr:col>
      <xdr:colOff>180975</xdr:colOff>
      <xdr:row>3</xdr:row>
      <xdr:rowOff>133350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90575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28575</xdr:rowOff>
    </xdr:from>
    <xdr:to>
      <xdr:col>14</xdr:col>
      <xdr:colOff>457200</xdr:colOff>
      <xdr:row>1</xdr:row>
      <xdr:rowOff>133350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285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3</xdr:row>
      <xdr:rowOff>19050</xdr:rowOff>
    </xdr:from>
    <xdr:to>
      <xdr:col>20</xdr:col>
      <xdr:colOff>257175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10763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3</xdr:row>
      <xdr:rowOff>19050</xdr:rowOff>
    </xdr:from>
    <xdr:to>
      <xdr:col>18</xdr:col>
      <xdr:colOff>495300</xdr:colOff>
      <xdr:row>3</xdr:row>
      <xdr:rowOff>381000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0" y="1076325"/>
          <a:ext cx="942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0</xdr:rowOff>
    </xdr:from>
    <xdr:to>
      <xdr:col>17</xdr:col>
      <xdr:colOff>180975</xdr:colOff>
      <xdr:row>3</xdr:row>
      <xdr:rowOff>390525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15125" y="10572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1</xdr:row>
      <xdr:rowOff>323850</xdr:rowOff>
    </xdr:from>
    <xdr:to>
      <xdr:col>14</xdr:col>
      <xdr:colOff>28575</xdr:colOff>
      <xdr:row>3</xdr:row>
      <xdr:rowOff>19050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14375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2</xdr:col>
      <xdr:colOff>95250</xdr:colOff>
      <xdr:row>1</xdr:row>
      <xdr:rowOff>304800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2</xdr:col>
      <xdr:colOff>161925</xdr:colOff>
      <xdr:row>3</xdr:row>
      <xdr:rowOff>114300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0</xdr:row>
      <xdr:rowOff>19050</xdr:rowOff>
    </xdr:from>
    <xdr:to>
      <xdr:col>14</xdr:col>
      <xdr:colOff>19050</xdr:colOff>
      <xdr:row>1</xdr:row>
      <xdr:rowOff>57150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905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</xdr:row>
      <xdr:rowOff>19050</xdr:rowOff>
    </xdr:from>
    <xdr:to>
      <xdr:col>19</xdr:col>
      <xdr:colOff>381000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1525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3</xdr:row>
      <xdr:rowOff>9525</xdr:rowOff>
    </xdr:from>
    <xdr:to>
      <xdr:col>17</xdr:col>
      <xdr:colOff>533400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114300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</xdr:row>
      <xdr:rowOff>19050</xdr:rowOff>
    </xdr:from>
    <xdr:to>
      <xdr:col>16</xdr:col>
      <xdr:colOff>180975</xdr:colOff>
      <xdr:row>3</xdr:row>
      <xdr:rowOff>409575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96050" y="11525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11.13%20&#1054;&#1090;&#1082;&#1088;&#1099;&#1090;&#1080;&#1077;%20&#1079;&#1080;&#1084;&#1085;&#1077;&#1075;&#1086;%20&#1089;&#1087;&#1086;&#1088;&#1090;&#1080;&#1074;&#1085;&#1086;&#1075;&#1086;%20&#1089;&#1077;&#1079;&#1086;&#1085;&#1072;-2\&#1056;&#1077;&#1079;&#1091;&#1083;&#1100;&#1090;&#1072;&#1090;&#1099;%20&#1089;&#1088;&#1077;&#1076;&#1085;&#1080;&#1081;%20&#1074;&#1086;&#1079;&#1088;&#1072;&#1089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_02"/>
      <sheetName val="500_21"/>
      <sheetName val="500_22"/>
      <sheetName val="1000_21"/>
      <sheetName val="1000_22"/>
      <sheetName val="Сумма"/>
      <sheetName val="const"/>
    </sheetNames>
    <sheetDataSet>
      <sheetData sheetId="9">
        <row r="12">
          <cell r="C12" t="str">
            <v>3000 метров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7030A0"/>
  </sheetPr>
  <dimension ref="A1:AL55"/>
  <sheetViews>
    <sheetView view="pageBreakPreview" zoomScale="175" zoomScaleSheetLayoutView="175" zoomScalePageLayoutView="0" workbookViewId="0" topLeftCell="A1">
      <selection activeCell="A4" sqref="A4:D4"/>
    </sheetView>
  </sheetViews>
  <sheetFormatPr defaultColWidth="9.140625" defaultRowHeight="12.75"/>
  <cols>
    <col min="1" max="3" width="6.28125" style="1" customWidth="1"/>
    <col min="4" max="4" width="24.421875" style="1" customWidth="1"/>
    <col min="5" max="5" width="11.28125" style="1" hidden="1" customWidth="1"/>
    <col min="6" max="6" width="9.8515625" style="1" hidden="1" customWidth="1"/>
    <col min="7" max="7" width="8.421875" style="1" customWidth="1"/>
    <col min="8" max="8" width="21.57421875" style="1" customWidth="1"/>
    <col min="9" max="9" width="22.7109375" style="1" hidden="1" customWidth="1"/>
    <col min="10" max="10" width="15.7109375" style="1" hidden="1" customWidth="1"/>
    <col min="11" max="11" width="0.71875" style="1" hidden="1" customWidth="1"/>
    <col min="12" max="12" width="7.00390625" style="1" customWidth="1"/>
    <col min="13" max="13" width="7.28125" style="1" hidden="1" customWidth="1"/>
    <col min="14" max="14" width="0.9921875" style="1" customWidth="1"/>
    <col min="15" max="15" width="7.28125" style="1" customWidth="1"/>
    <col min="16" max="16" width="8.140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7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ht="42.75" customHeight="1">
      <c r="A2" s="148" t="str">
        <f>N_sor1</f>
        <v>Всероссийские соревнования по конькобежному спорту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30" customHeight="1">
      <c r="A3" s="149" t="str">
        <f>N_sor2</f>
        <v>"КУБОК КОЛОМНЫ"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15" customHeight="1" thickBot="1">
      <c r="A4" s="150" t="s">
        <v>20</v>
      </c>
      <c r="B4" s="150"/>
      <c r="C4" s="150"/>
      <c r="D4" s="150"/>
      <c r="E4" s="139"/>
      <c r="F4" s="139"/>
      <c r="G4" s="139"/>
      <c r="H4" s="139"/>
      <c r="I4" s="139"/>
      <c r="J4" s="151" t="str">
        <f>D_d1</f>
        <v>10 октября 2015 г.</v>
      </c>
      <c r="K4" s="152"/>
      <c r="L4" s="152"/>
      <c r="M4" s="152"/>
      <c r="N4" s="152"/>
      <c r="O4" s="152"/>
      <c r="P4" s="152"/>
    </row>
    <row r="5" spans="1:16" ht="8.25" customHeight="1" thickTop="1">
      <c r="A5" s="129"/>
      <c r="B5" s="129"/>
      <c r="C5" s="129"/>
      <c r="D5" s="129"/>
      <c r="E5" s="107"/>
      <c r="F5" s="107"/>
      <c r="G5" s="107"/>
      <c r="H5" s="107"/>
      <c r="I5" s="107"/>
      <c r="J5" s="130"/>
      <c r="K5" s="131"/>
      <c r="L5" s="131"/>
      <c r="M5" s="131"/>
      <c r="N5" s="131"/>
      <c r="O5" s="131"/>
      <c r="P5" s="131"/>
    </row>
    <row r="6" spans="2:32" ht="15.75" customHeight="1">
      <c r="B6" s="15"/>
      <c r="C6" s="147" t="str">
        <f>N_un</f>
        <v>Юноши старшего возраста</v>
      </c>
      <c r="D6" s="147"/>
      <c r="E6" s="147"/>
      <c r="F6" s="147"/>
      <c r="G6" s="147"/>
      <c r="H6" s="147"/>
      <c r="I6" s="147"/>
      <c r="J6" s="147"/>
      <c r="K6" s="15"/>
      <c r="L6" s="18" t="str">
        <f>const!C9</f>
        <v>500 метров</v>
      </c>
      <c r="M6" s="15"/>
      <c r="N6" s="15"/>
      <c r="O6" s="15"/>
      <c r="P6" s="15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4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39</v>
      </c>
      <c r="F7" s="2" t="s">
        <v>1</v>
      </c>
      <c r="G7" s="2" t="s">
        <v>1</v>
      </c>
      <c r="H7" s="2" t="s">
        <v>40</v>
      </c>
      <c r="I7" s="2" t="s">
        <v>40</v>
      </c>
      <c r="J7" s="2" t="s">
        <v>7</v>
      </c>
      <c r="K7" s="2"/>
      <c r="L7" s="2" t="s">
        <v>3</v>
      </c>
      <c r="M7" s="2" t="s">
        <v>8</v>
      </c>
      <c r="N7" s="2"/>
      <c r="O7" s="2" t="s">
        <v>11</v>
      </c>
      <c r="P7" s="2" t="s">
        <v>5</v>
      </c>
      <c r="Q7" s="3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2.75" customHeight="1" thickTop="1">
      <c r="A8" s="6">
        <v>1</v>
      </c>
      <c r="B8" s="41">
        <v>124</v>
      </c>
      <c r="C8" s="41" t="s">
        <v>64</v>
      </c>
      <c r="D8" s="62" t="s">
        <v>132</v>
      </c>
      <c r="E8" s="122" t="s">
        <v>129</v>
      </c>
      <c r="F8" s="63" t="s">
        <v>133</v>
      </c>
      <c r="G8" s="122" t="s">
        <v>44</v>
      </c>
      <c r="H8" s="64" t="s">
        <v>68</v>
      </c>
      <c r="I8" s="64" t="s">
        <v>131</v>
      </c>
      <c r="J8" s="64"/>
      <c r="K8" s="42"/>
      <c r="L8" s="133">
        <v>38.1</v>
      </c>
      <c r="M8" s="134">
        <v>38.1</v>
      </c>
      <c r="N8" s="134"/>
      <c r="O8" s="135">
        <v>0.20000000000000284</v>
      </c>
      <c r="P8" s="25" t="s">
        <v>44</v>
      </c>
      <c r="Q8" s="3"/>
      <c r="R8" s="19"/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2.75" customHeight="1">
      <c r="A9" s="6">
        <v>2</v>
      </c>
      <c r="B9" s="7">
        <v>92</v>
      </c>
      <c r="C9" s="7" t="s">
        <v>70</v>
      </c>
      <c r="D9" s="16" t="s">
        <v>111</v>
      </c>
      <c r="E9" s="17" t="s">
        <v>66</v>
      </c>
      <c r="F9" s="26" t="s">
        <v>112</v>
      </c>
      <c r="G9" s="17" t="s">
        <v>44</v>
      </c>
      <c r="H9" s="13" t="s">
        <v>68</v>
      </c>
      <c r="I9" s="13" t="s">
        <v>113</v>
      </c>
      <c r="J9" s="13"/>
      <c r="K9" s="27"/>
      <c r="L9" s="94">
        <v>38.77</v>
      </c>
      <c r="M9" s="136">
        <f aca="true" t="shared" si="0" ref="M9:M28">L9</f>
        <v>38.77</v>
      </c>
      <c r="N9" s="136"/>
      <c r="O9" s="137">
        <f aca="true" t="shared" si="1" ref="O9:O26">L9-L$8</f>
        <v>0.6700000000000017</v>
      </c>
      <c r="P9" s="6" t="s">
        <v>44</v>
      </c>
      <c r="Q9" s="3"/>
      <c r="R9" s="19"/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2.75" customHeight="1">
      <c r="A10" s="6">
        <v>3</v>
      </c>
      <c r="B10" s="7">
        <v>91</v>
      </c>
      <c r="C10" s="7" t="s">
        <v>64</v>
      </c>
      <c r="D10" s="16" t="s">
        <v>109</v>
      </c>
      <c r="E10" s="17" t="s">
        <v>66</v>
      </c>
      <c r="F10" s="26" t="s">
        <v>110</v>
      </c>
      <c r="G10" s="17" t="s">
        <v>44</v>
      </c>
      <c r="H10" s="13" t="s">
        <v>68</v>
      </c>
      <c r="I10" s="13" t="s">
        <v>54</v>
      </c>
      <c r="J10" s="13"/>
      <c r="K10" s="12"/>
      <c r="L10" s="94">
        <v>39.1</v>
      </c>
      <c r="M10" s="136">
        <f t="shared" si="0"/>
        <v>39.1</v>
      </c>
      <c r="N10" s="136"/>
      <c r="O10" s="137">
        <f t="shared" si="1"/>
        <v>1</v>
      </c>
      <c r="P10" s="6" t="str">
        <f>IF(L10&lt;=41,"КМС",IF(L10&lt;=43.4,"I разр.",IF(L10&lt;=46.2,"II разр.",IF(L10&lt;=49.7,"III разр.",IF(L10&lt;=53.9,"I юн.",IF(L10&lt;=59.5,"II юн.",IF(L10&lt;=66.5,"III юн.","")))))))</f>
        <v>КМС</v>
      </c>
      <c r="Q10" s="3"/>
      <c r="R10" s="19"/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2.75" customHeight="1">
      <c r="A11" s="6">
        <v>4</v>
      </c>
      <c r="B11" s="7">
        <v>85</v>
      </c>
      <c r="C11" s="7" t="s">
        <v>64</v>
      </c>
      <c r="D11" s="16" t="s">
        <v>114</v>
      </c>
      <c r="E11" s="17" t="s">
        <v>66</v>
      </c>
      <c r="F11" s="26" t="s">
        <v>115</v>
      </c>
      <c r="G11" s="17" t="s">
        <v>44</v>
      </c>
      <c r="H11" s="13" t="s">
        <v>101</v>
      </c>
      <c r="I11" s="13" t="s">
        <v>43</v>
      </c>
      <c r="J11" s="13"/>
      <c r="K11" s="12"/>
      <c r="L11" s="94">
        <v>39.17</v>
      </c>
      <c r="M11" s="136">
        <f t="shared" si="0"/>
        <v>39.17</v>
      </c>
      <c r="N11" s="136"/>
      <c r="O11" s="137">
        <f t="shared" si="1"/>
        <v>1.0700000000000003</v>
      </c>
      <c r="P11" s="6" t="str">
        <f aca="true" t="shared" si="2" ref="P11:P17">IF(L11&lt;=41,"КМС",IF(L11&lt;=43.4,"I разр.",IF(L11&lt;=46.2,"II разр.",IF(L11&lt;=49.7,"III разр.",IF(L11&lt;=53.9,"I юн.",IF(L11&lt;=59.5,"II юн.",IF(L11&lt;=66.5,"III юн.","")))))))</f>
        <v>КМС</v>
      </c>
      <c r="Q11" s="3"/>
      <c r="R11" s="19"/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2.75" customHeight="1">
      <c r="A12" s="6">
        <v>5</v>
      </c>
      <c r="B12" s="7">
        <v>86</v>
      </c>
      <c r="C12" s="7" t="s">
        <v>70</v>
      </c>
      <c r="D12" s="16" t="s">
        <v>99</v>
      </c>
      <c r="E12" s="17" t="s">
        <v>66</v>
      </c>
      <c r="F12" s="26" t="s">
        <v>100</v>
      </c>
      <c r="G12" s="17" t="s">
        <v>44</v>
      </c>
      <c r="H12" s="13" t="s">
        <v>101</v>
      </c>
      <c r="I12" s="13" t="s">
        <v>43</v>
      </c>
      <c r="J12" s="13"/>
      <c r="K12" s="27"/>
      <c r="L12" s="94">
        <v>39.81</v>
      </c>
      <c r="M12" s="136">
        <f t="shared" si="0"/>
        <v>39.81</v>
      </c>
      <c r="N12" s="136"/>
      <c r="O12" s="137">
        <f t="shared" si="1"/>
        <v>1.7100000000000009</v>
      </c>
      <c r="P12" s="6" t="str">
        <f t="shared" si="2"/>
        <v>КМС</v>
      </c>
      <c r="Q12" s="3"/>
      <c r="R12" s="19"/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2.75" customHeight="1">
      <c r="A13" s="6">
        <v>6</v>
      </c>
      <c r="B13" s="7">
        <v>105</v>
      </c>
      <c r="C13" s="7" t="s">
        <v>70</v>
      </c>
      <c r="D13" s="16" t="s">
        <v>124</v>
      </c>
      <c r="E13" s="17" t="s">
        <v>66</v>
      </c>
      <c r="F13" s="26" t="s">
        <v>125</v>
      </c>
      <c r="G13" s="17" t="s">
        <v>44</v>
      </c>
      <c r="H13" s="13" t="s">
        <v>68</v>
      </c>
      <c r="I13" s="13" t="s">
        <v>47</v>
      </c>
      <c r="J13" s="13"/>
      <c r="K13" s="27"/>
      <c r="L13" s="94">
        <v>39.85</v>
      </c>
      <c r="M13" s="136">
        <f t="shared" si="0"/>
        <v>39.85</v>
      </c>
      <c r="N13" s="136"/>
      <c r="O13" s="137">
        <f t="shared" si="1"/>
        <v>1.75</v>
      </c>
      <c r="P13" s="6" t="str">
        <f t="shared" si="2"/>
        <v>КМС</v>
      </c>
      <c r="Q13" s="3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2.75" customHeight="1">
      <c r="A14" s="6">
        <v>7</v>
      </c>
      <c r="B14" s="7">
        <v>96</v>
      </c>
      <c r="C14" s="7" t="s">
        <v>70</v>
      </c>
      <c r="D14" s="14" t="s">
        <v>116</v>
      </c>
      <c r="E14" s="7" t="s">
        <v>66</v>
      </c>
      <c r="F14" s="23" t="s">
        <v>117</v>
      </c>
      <c r="G14" s="7" t="s">
        <v>44</v>
      </c>
      <c r="H14" s="12" t="s">
        <v>68</v>
      </c>
      <c r="I14" s="12" t="s">
        <v>47</v>
      </c>
      <c r="J14" s="12"/>
      <c r="K14" s="8"/>
      <c r="L14" s="138">
        <v>39.86</v>
      </c>
      <c r="M14" s="136">
        <f t="shared" si="0"/>
        <v>39.86</v>
      </c>
      <c r="N14" s="136"/>
      <c r="O14" s="137">
        <f t="shared" si="1"/>
        <v>1.759999999999998</v>
      </c>
      <c r="P14" s="6" t="str">
        <f t="shared" si="2"/>
        <v>КМС</v>
      </c>
      <c r="Q14" s="3"/>
      <c r="R14" s="19"/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2.75" customHeight="1">
      <c r="A15" s="6">
        <v>8</v>
      </c>
      <c r="B15" s="7">
        <v>101</v>
      </c>
      <c r="C15" s="7" t="s">
        <v>70</v>
      </c>
      <c r="D15" s="16" t="s">
        <v>119</v>
      </c>
      <c r="E15" s="17" t="s">
        <v>66</v>
      </c>
      <c r="F15" s="26" t="s">
        <v>120</v>
      </c>
      <c r="G15" s="17" t="s">
        <v>44</v>
      </c>
      <c r="H15" s="13" t="s">
        <v>68</v>
      </c>
      <c r="I15" s="13" t="s">
        <v>54</v>
      </c>
      <c r="J15" s="13"/>
      <c r="K15" s="27"/>
      <c r="L15" s="94">
        <v>39.91</v>
      </c>
      <c r="M15" s="136">
        <f t="shared" si="0"/>
        <v>39.91</v>
      </c>
      <c r="N15" s="136"/>
      <c r="O15" s="137">
        <f t="shared" si="1"/>
        <v>1.8099999999999952</v>
      </c>
      <c r="P15" s="6" t="str">
        <f t="shared" si="2"/>
        <v>КМС</v>
      </c>
      <c r="Q15" s="3"/>
      <c r="R15" s="19"/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2.75" customHeight="1">
      <c r="A16" s="6">
        <v>9</v>
      </c>
      <c r="B16" s="7">
        <v>109</v>
      </c>
      <c r="C16" s="7" t="s">
        <v>70</v>
      </c>
      <c r="D16" s="16" t="s">
        <v>86</v>
      </c>
      <c r="E16" s="17" t="s">
        <v>66</v>
      </c>
      <c r="F16" s="26" t="s">
        <v>87</v>
      </c>
      <c r="G16" s="17" t="s">
        <v>44</v>
      </c>
      <c r="H16" s="13" t="s">
        <v>88</v>
      </c>
      <c r="I16" s="13" t="s">
        <v>50</v>
      </c>
      <c r="J16" s="13"/>
      <c r="K16" s="27"/>
      <c r="L16" s="94">
        <v>40.05</v>
      </c>
      <c r="M16" s="136">
        <f t="shared" si="0"/>
        <v>40.05</v>
      </c>
      <c r="N16" s="136"/>
      <c r="O16" s="137">
        <f t="shared" si="1"/>
        <v>1.9499999999999957</v>
      </c>
      <c r="P16" s="6" t="str">
        <f t="shared" si="2"/>
        <v>КМС</v>
      </c>
      <c r="Q16" s="3"/>
      <c r="R16" s="19"/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2.75" customHeight="1">
      <c r="A17" s="6">
        <v>10</v>
      </c>
      <c r="B17" s="7">
        <v>97</v>
      </c>
      <c r="C17" s="7" t="s">
        <v>64</v>
      </c>
      <c r="D17" s="16" t="s">
        <v>118</v>
      </c>
      <c r="E17" s="17" t="s">
        <v>66</v>
      </c>
      <c r="F17" s="26">
        <v>36186</v>
      </c>
      <c r="G17" s="17" t="s">
        <v>44</v>
      </c>
      <c r="H17" s="13" t="s">
        <v>68</v>
      </c>
      <c r="I17" s="13" t="s">
        <v>113</v>
      </c>
      <c r="J17" s="13"/>
      <c r="K17" s="12"/>
      <c r="L17" s="94">
        <v>40.39</v>
      </c>
      <c r="M17" s="136">
        <f t="shared" si="0"/>
        <v>40.39</v>
      </c>
      <c r="N17" s="136"/>
      <c r="O17" s="137">
        <f t="shared" si="1"/>
        <v>2.289999999999999</v>
      </c>
      <c r="P17" s="6" t="str">
        <f t="shared" si="2"/>
        <v>КМС</v>
      </c>
      <c r="Q17" s="3"/>
      <c r="R17" s="19"/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2.75" customHeight="1">
      <c r="A18" s="6">
        <v>11</v>
      </c>
      <c r="B18" s="7">
        <v>95</v>
      </c>
      <c r="C18" s="7" t="s">
        <v>64</v>
      </c>
      <c r="D18" s="16" t="s">
        <v>121</v>
      </c>
      <c r="E18" s="17" t="s">
        <v>66</v>
      </c>
      <c r="F18" s="26" t="s">
        <v>122</v>
      </c>
      <c r="G18" s="17" t="s">
        <v>44</v>
      </c>
      <c r="H18" s="13" t="s">
        <v>68</v>
      </c>
      <c r="I18" s="13" t="s">
        <v>123</v>
      </c>
      <c r="J18" s="13"/>
      <c r="K18" s="12"/>
      <c r="L18" s="94">
        <v>40.84</v>
      </c>
      <c r="M18" s="136">
        <f t="shared" si="0"/>
        <v>40.84</v>
      </c>
      <c r="N18" s="136"/>
      <c r="O18" s="137">
        <f t="shared" si="1"/>
        <v>2.740000000000002</v>
      </c>
      <c r="P18" s="6" t="s">
        <v>52</v>
      </c>
      <c r="Q18" s="3"/>
      <c r="R18" s="19"/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2.75" customHeight="1">
      <c r="A19" s="6">
        <v>12</v>
      </c>
      <c r="B19" s="7">
        <v>108</v>
      </c>
      <c r="C19" s="7" t="s">
        <v>64</v>
      </c>
      <c r="D19" s="16" t="s">
        <v>93</v>
      </c>
      <c r="E19" s="17" t="s">
        <v>66</v>
      </c>
      <c r="F19" s="26">
        <v>36207</v>
      </c>
      <c r="G19" s="17" t="s">
        <v>44</v>
      </c>
      <c r="H19" s="13" t="s">
        <v>82</v>
      </c>
      <c r="I19" s="13" t="s">
        <v>49</v>
      </c>
      <c r="J19" s="13"/>
      <c r="K19" s="12"/>
      <c r="L19" s="94">
        <v>41.12</v>
      </c>
      <c r="M19" s="136">
        <f t="shared" si="0"/>
        <v>41.12</v>
      </c>
      <c r="N19" s="136"/>
      <c r="O19" s="137">
        <f t="shared" si="1"/>
        <v>3.019999999999996</v>
      </c>
      <c r="P19" s="6" t="s">
        <v>52</v>
      </c>
      <c r="Q19" s="3"/>
      <c r="R19" s="19"/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2.75" customHeight="1">
      <c r="A20" s="6">
        <v>13</v>
      </c>
      <c r="B20" s="7">
        <v>106</v>
      </c>
      <c r="C20" s="7" t="s">
        <v>70</v>
      </c>
      <c r="D20" s="16" t="s">
        <v>108</v>
      </c>
      <c r="E20" s="17" t="s">
        <v>66</v>
      </c>
      <c r="F20" s="26">
        <v>36275</v>
      </c>
      <c r="G20" s="17" t="s">
        <v>44</v>
      </c>
      <c r="H20" s="13" t="s">
        <v>90</v>
      </c>
      <c r="I20" s="13" t="s">
        <v>91</v>
      </c>
      <c r="J20" s="13"/>
      <c r="K20" s="27"/>
      <c r="L20" s="94">
        <v>41.26</v>
      </c>
      <c r="M20" s="136">
        <f t="shared" si="0"/>
        <v>41.26</v>
      </c>
      <c r="N20" s="136"/>
      <c r="O20" s="137">
        <f t="shared" si="1"/>
        <v>3.1599999999999966</v>
      </c>
      <c r="P20" s="6" t="s">
        <v>52</v>
      </c>
      <c r="Q20" s="3"/>
      <c r="R20" s="19"/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2.75" customHeight="1">
      <c r="A21" s="6">
        <v>14</v>
      </c>
      <c r="B21" s="7">
        <v>93</v>
      </c>
      <c r="C21" s="7" t="s">
        <v>64</v>
      </c>
      <c r="D21" s="16" t="s">
        <v>96</v>
      </c>
      <c r="E21" s="17" t="s">
        <v>66</v>
      </c>
      <c r="F21" s="26" t="s">
        <v>97</v>
      </c>
      <c r="G21" s="17" t="s">
        <v>44</v>
      </c>
      <c r="H21" s="13" t="s">
        <v>68</v>
      </c>
      <c r="I21" s="13" t="s">
        <v>98</v>
      </c>
      <c r="J21" s="13"/>
      <c r="K21" s="12"/>
      <c r="L21" s="94">
        <v>41.66</v>
      </c>
      <c r="M21" s="136">
        <f t="shared" si="0"/>
        <v>41.66</v>
      </c>
      <c r="N21" s="136"/>
      <c r="O21" s="137">
        <f t="shared" si="1"/>
        <v>3.559999999999995</v>
      </c>
      <c r="P21" s="6" t="s">
        <v>52</v>
      </c>
      <c r="Q21" s="3"/>
      <c r="R21" s="19"/>
      <c r="S21" s="19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2.75" customHeight="1">
      <c r="A22" s="6">
        <v>15</v>
      </c>
      <c r="B22" s="7">
        <v>102</v>
      </c>
      <c r="C22" s="7" t="s">
        <v>64</v>
      </c>
      <c r="D22" s="16" t="s">
        <v>85</v>
      </c>
      <c r="E22" s="17" t="s">
        <v>66</v>
      </c>
      <c r="F22" s="26">
        <v>36514</v>
      </c>
      <c r="G22" s="17" t="s">
        <v>52</v>
      </c>
      <c r="H22" s="13" t="s">
        <v>68</v>
      </c>
      <c r="I22" s="13" t="s">
        <v>47</v>
      </c>
      <c r="J22" s="13"/>
      <c r="K22" s="12"/>
      <c r="L22" s="94">
        <v>42.52</v>
      </c>
      <c r="M22" s="136">
        <f t="shared" si="0"/>
        <v>42.52</v>
      </c>
      <c r="N22" s="136"/>
      <c r="O22" s="137">
        <f t="shared" si="1"/>
        <v>4.420000000000002</v>
      </c>
      <c r="P22" s="6" t="s">
        <v>52</v>
      </c>
      <c r="Q22" s="3"/>
      <c r="R22" s="19"/>
      <c r="S22" s="19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2.75" customHeight="1">
      <c r="A23" s="6">
        <v>16</v>
      </c>
      <c r="B23" s="7">
        <v>100</v>
      </c>
      <c r="C23" s="7" t="s">
        <v>70</v>
      </c>
      <c r="D23" s="16" t="s">
        <v>94</v>
      </c>
      <c r="E23" s="17" t="s">
        <v>66</v>
      </c>
      <c r="F23" s="26" t="s">
        <v>95</v>
      </c>
      <c r="G23" s="17" t="s">
        <v>52</v>
      </c>
      <c r="H23" s="13" t="s">
        <v>68</v>
      </c>
      <c r="I23" s="13" t="s">
        <v>47</v>
      </c>
      <c r="J23" s="13"/>
      <c r="K23" s="27"/>
      <c r="L23" s="94">
        <v>42.54</v>
      </c>
      <c r="M23" s="136">
        <f t="shared" si="0"/>
        <v>42.54</v>
      </c>
      <c r="N23" s="136"/>
      <c r="O23" s="137">
        <f t="shared" si="1"/>
        <v>4.439999999999998</v>
      </c>
      <c r="P23" s="6" t="s">
        <v>52</v>
      </c>
      <c r="Q23" s="3"/>
      <c r="R23" s="19"/>
      <c r="S23" s="19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2.75" customHeight="1">
      <c r="A24" s="6">
        <v>17</v>
      </c>
      <c r="B24" s="7">
        <v>104</v>
      </c>
      <c r="C24" s="7" t="s">
        <v>64</v>
      </c>
      <c r="D24" s="16" t="s">
        <v>106</v>
      </c>
      <c r="E24" s="17" t="s">
        <v>66</v>
      </c>
      <c r="F24" s="26" t="s">
        <v>107</v>
      </c>
      <c r="G24" s="17" t="s">
        <v>52</v>
      </c>
      <c r="H24" s="13" t="s">
        <v>68</v>
      </c>
      <c r="I24" s="13" t="s">
        <v>47</v>
      </c>
      <c r="J24" s="13"/>
      <c r="K24" s="12"/>
      <c r="L24" s="94">
        <v>42.55</v>
      </c>
      <c r="M24" s="136">
        <f t="shared" si="0"/>
        <v>42.55</v>
      </c>
      <c r="N24" s="136"/>
      <c r="O24" s="137">
        <f t="shared" si="1"/>
        <v>4.449999999999996</v>
      </c>
      <c r="P24" s="6" t="s">
        <v>52</v>
      </c>
      <c r="Q24" s="3"/>
      <c r="R24" s="19"/>
      <c r="S24" s="19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2.75" customHeight="1">
      <c r="A25" s="6">
        <v>18</v>
      </c>
      <c r="B25" s="7">
        <v>107</v>
      </c>
      <c r="C25" s="7" t="s">
        <v>64</v>
      </c>
      <c r="D25" s="16" t="s">
        <v>89</v>
      </c>
      <c r="E25" s="17" t="s">
        <v>66</v>
      </c>
      <c r="F25" s="26">
        <v>36407</v>
      </c>
      <c r="G25" s="17" t="s">
        <v>52</v>
      </c>
      <c r="H25" s="13" t="s">
        <v>90</v>
      </c>
      <c r="I25" s="13" t="s">
        <v>91</v>
      </c>
      <c r="J25" s="13"/>
      <c r="K25" s="12"/>
      <c r="L25" s="94">
        <v>42.82</v>
      </c>
      <c r="M25" s="136">
        <f t="shared" si="0"/>
        <v>42.82</v>
      </c>
      <c r="N25" s="136"/>
      <c r="O25" s="137">
        <f t="shared" si="1"/>
        <v>4.719999999999999</v>
      </c>
      <c r="P25" s="6" t="s">
        <v>52</v>
      </c>
      <c r="Q25" s="3"/>
      <c r="R25" s="19"/>
      <c r="S25" s="19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2.75" customHeight="1">
      <c r="A26" s="6">
        <v>19</v>
      </c>
      <c r="B26" s="7">
        <v>98</v>
      </c>
      <c r="C26" s="7" t="s">
        <v>64</v>
      </c>
      <c r="D26" s="16" t="s">
        <v>102</v>
      </c>
      <c r="E26" s="17" t="s">
        <v>66</v>
      </c>
      <c r="F26" s="26" t="s">
        <v>103</v>
      </c>
      <c r="G26" s="17" t="s">
        <v>52</v>
      </c>
      <c r="H26" s="13" t="s">
        <v>68</v>
      </c>
      <c r="I26" s="13" t="s">
        <v>47</v>
      </c>
      <c r="J26" s="13"/>
      <c r="K26" s="12"/>
      <c r="L26" s="94">
        <v>42.93</v>
      </c>
      <c r="M26" s="136">
        <f t="shared" si="0"/>
        <v>42.93</v>
      </c>
      <c r="N26" s="136"/>
      <c r="O26" s="137">
        <f t="shared" si="1"/>
        <v>4.829999999999998</v>
      </c>
      <c r="P26" s="6" t="s">
        <v>52</v>
      </c>
      <c r="Q26" s="3"/>
      <c r="R26" s="19"/>
      <c r="S26" s="19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2.75" customHeight="1">
      <c r="A27" s="6"/>
      <c r="B27" s="7">
        <v>94</v>
      </c>
      <c r="C27" s="7" t="s">
        <v>70</v>
      </c>
      <c r="D27" s="16" t="s">
        <v>92</v>
      </c>
      <c r="E27" s="17" t="s">
        <v>66</v>
      </c>
      <c r="F27" s="26">
        <v>36253</v>
      </c>
      <c r="G27" s="17" t="s">
        <v>72</v>
      </c>
      <c r="H27" s="13" t="s">
        <v>68</v>
      </c>
      <c r="I27" s="13" t="s">
        <v>45</v>
      </c>
      <c r="J27" s="13"/>
      <c r="K27" s="27"/>
      <c r="L27" s="94" t="s">
        <v>138</v>
      </c>
      <c r="M27" s="136" t="str">
        <f t="shared" si="0"/>
        <v>DNF</v>
      </c>
      <c r="N27" s="136"/>
      <c r="O27" s="137"/>
      <c r="P27" s="6">
        <f>IF(L27&lt;=41,"КМС",IF(L27&lt;=43.4,"I разр.",IF(L27&lt;=46.2,"II разр.",IF(L27&lt;=49.7,"III разр.",IF(L27&lt;=53.9,"I юн.",IF(L27&lt;=59.5,"II юн.",IF(L27&lt;=66.5,"III юн.","")))))))</f>
      </c>
      <c r="Q27" s="3"/>
      <c r="R27" s="19"/>
      <c r="S27" s="19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2.75" customHeight="1">
      <c r="A28" s="6"/>
      <c r="B28" s="7">
        <v>103</v>
      </c>
      <c r="C28" s="7" t="s">
        <v>70</v>
      </c>
      <c r="D28" s="16" t="s">
        <v>104</v>
      </c>
      <c r="E28" s="17" t="s">
        <v>66</v>
      </c>
      <c r="F28" s="26" t="s">
        <v>105</v>
      </c>
      <c r="G28" s="17" t="s">
        <v>52</v>
      </c>
      <c r="H28" s="13" t="s">
        <v>68</v>
      </c>
      <c r="I28" s="13" t="s">
        <v>47</v>
      </c>
      <c r="J28" s="13"/>
      <c r="K28" s="27"/>
      <c r="L28" s="94" t="s">
        <v>55</v>
      </c>
      <c r="M28" s="136" t="str">
        <f t="shared" si="0"/>
        <v>DQ</v>
      </c>
      <c r="N28" s="136"/>
      <c r="O28" s="137"/>
      <c r="P28" s="6">
        <f>IF(L28&lt;=41,"КМС",IF(L28&lt;=43.4,"I разр.",IF(L28&lt;=46.2,"II разр.",IF(L28&lt;=49.7,"III разр.",IF(L28&lt;=53.9,"I юн.",IF(L28&lt;=59.5,"II юн.",IF(L28&lt;=66.5,"III юн.","")))))))</f>
      </c>
      <c r="Q28" s="3"/>
      <c r="R28" s="19"/>
      <c r="S28" s="19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6" customHeight="1" thickBot="1">
      <c r="A29" s="97"/>
      <c r="B29" s="98"/>
      <c r="C29" s="98"/>
      <c r="D29" s="99"/>
      <c r="E29" s="100"/>
      <c r="F29" s="101"/>
      <c r="G29" s="101"/>
      <c r="H29" s="102"/>
      <c r="I29" s="99"/>
      <c r="J29" s="102"/>
      <c r="K29" s="103"/>
      <c r="L29" s="104"/>
      <c r="M29" s="105"/>
      <c r="N29" s="105"/>
      <c r="O29" s="106"/>
      <c r="P29" s="97"/>
      <c r="Q29" s="3"/>
      <c r="R29" s="19"/>
      <c r="S29" s="19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ht="7.5" customHeight="1" thickTop="1"/>
    <row r="31" spans="2:16" ht="12.75" customHeight="1">
      <c r="B31" s="86" t="s">
        <v>137</v>
      </c>
      <c r="D31" s="87"/>
      <c r="E31" s="87"/>
      <c r="F31" s="87"/>
      <c r="G31" s="88"/>
      <c r="H31" s="88"/>
      <c r="L31" s="88" t="s">
        <v>42</v>
      </c>
      <c r="P31" s="89"/>
    </row>
    <row r="32" spans="2:16" ht="12.75" customHeight="1">
      <c r="B32" s="86" t="s">
        <v>170</v>
      </c>
      <c r="D32" s="90"/>
      <c r="E32" s="91"/>
      <c r="F32" s="92"/>
      <c r="G32" s="88"/>
      <c r="H32" s="88"/>
      <c r="I32" s="13"/>
      <c r="L32" s="88" t="s">
        <v>135</v>
      </c>
      <c r="P32" s="89"/>
    </row>
    <row r="33" spans="1:38" ht="12.75" customHeight="1">
      <c r="A33" s="6"/>
      <c r="G33" s="88"/>
      <c r="H33" s="88"/>
      <c r="L33" s="88" t="s">
        <v>56</v>
      </c>
      <c r="P33" s="89"/>
      <c r="Q33" s="5"/>
      <c r="R33" s="19"/>
      <c r="S33" s="19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5" spans="2:16" ht="15">
      <c r="B35" s="15"/>
      <c r="C35" s="147" t="s">
        <v>190</v>
      </c>
      <c r="D35" s="147"/>
      <c r="E35" s="147"/>
      <c r="F35" s="147"/>
      <c r="G35" s="147"/>
      <c r="H35" s="147"/>
      <c r="I35" s="147"/>
      <c r="J35" s="147"/>
      <c r="K35" s="15"/>
      <c r="L35" s="18" t="s">
        <v>10</v>
      </c>
      <c r="M35" s="15"/>
      <c r="N35" s="15"/>
      <c r="O35" s="15"/>
      <c r="P35" s="15"/>
    </row>
    <row r="36" spans="1:16" ht="13.5" thickBot="1">
      <c r="A36" s="2" t="s">
        <v>4</v>
      </c>
      <c r="B36" s="2" t="s">
        <v>0</v>
      </c>
      <c r="C36" s="10" t="s">
        <v>6</v>
      </c>
      <c r="D36" s="2" t="s">
        <v>2</v>
      </c>
      <c r="E36" s="2" t="s">
        <v>39</v>
      </c>
      <c r="F36" s="2" t="s">
        <v>1</v>
      </c>
      <c r="G36" s="2" t="s">
        <v>1</v>
      </c>
      <c r="H36" s="2" t="s">
        <v>40</v>
      </c>
      <c r="I36" s="2" t="s">
        <v>40</v>
      </c>
      <c r="J36" s="2" t="s">
        <v>7</v>
      </c>
      <c r="K36" s="2"/>
      <c r="L36" s="2" t="s">
        <v>3</v>
      </c>
      <c r="M36" s="2" t="s">
        <v>8</v>
      </c>
      <c r="N36" s="2"/>
      <c r="O36" s="2" t="s">
        <v>11</v>
      </c>
      <c r="P36" s="2" t="s">
        <v>5</v>
      </c>
    </row>
    <row r="37" spans="1:16" ht="14.25" customHeight="1" thickTop="1">
      <c r="A37" s="6">
        <v>1</v>
      </c>
      <c r="B37" s="41">
        <v>83</v>
      </c>
      <c r="C37" s="41" t="s">
        <v>70</v>
      </c>
      <c r="D37" s="62" t="s">
        <v>171</v>
      </c>
      <c r="E37" s="122" t="s">
        <v>140</v>
      </c>
      <c r="F37" s="63">
        <v>36808</v>
      </c>
      <c r="G37" s="122" t="s">
        <v>44</v>
      </c>
      <c r="H37" s="64" t="s">
        <v>90</v>
      </c>
      <c r="I37" s="64" t="s">
        <v>91</v>
      </c>
      <c r="J37" s="64"/>
      <c r="K37" s="140"/>
      <c r="L37" s="133">
        <v>40.2</v>
      </c>
      <c r="M37" s="134">
        <v>40.2</v>
      </c>
      <c r="N37" s="134"/>
      <c r="O37" s="135">
        <v>0</v>
      </c>
      <c r="P37" s="25" t="s">
        <v>44</v>
      </c>
    </row>
    <row r="38" spans="1:16" ht="14.25" customHeight="1">
      <c r="A38" s="6">
        <v>2</v>
      </c>
      <c r="B38" s="7">
        <v>75</v>
      </c>
      <c r="C38" s="7" t="s">
        <v>64</v>
      </c>
      <c r="D38" s="16" t="s">
        <v>172</v>
      </c>
      <c r="E38" s="17" t="s">
        <v>140</v>
      </c>
      <c r="F38" s="26" t="s">
        <v>173</v>
      </c>
      <c r="G38" s="17" t="s">
        <v>52</v>
      </c>
      <c r="H38" s="13" t="s">
        <v>68</v>
      </c>
      <c r="I38" s="13" t="s">
        <v>45</v>
      </c>
      <c r="J38" s="13"/>
      <c r="K38" s="12"/>
      <c r="L38" s="94">
        <v>40.29</v>
      </c>
      <c r="M38" s="136">
        <v>40.29</v>
      </c>
      <c r="N38" s="136"/>
      <c r="O38" s="137">
        <v>0.0899999999999963</v>
      </c>
      <c r="P38" s="6" t="s">
        <v>44</v>
      </c>
    </row>
    <row r="39" spans="1:16" ht="14.25" customHeight="1">
      <c r="A39" s="6">
        <v>3</v>
      </c>
      <c r="B39" s="7">
        <v>74</v>
      </c>
      <c r="C39" s="7" t="s">
        <v>70</v>
      </c>
      <c r="D39" s="16" t="s">
        <v>174</v>
      </c>
      <c r="E39" s="17" t="s">
        <v>140</v>
      </c>
      <c r="F39" s="26">
        <v>37101</v>
      </c>
      <c r="G39" s="17" t="s">
        <v>44</v>
      </c>
      <c r="H39" s="13" t="s">
        <v>101</v>
      </c>
      <c r="I39" s="13" t="s">
        <v>43</v>
      </c>
      <c r="J39" s="13"/>
      <c r="K39" s="27"/>
      <c r="L39" s="94">
        <v>41.51</v>
      </c>
      <c r="M39" s="136">
        <v>41.51</v>
      </c>
      <c r="N39" s="136"/>
      <c r="O39" s="137">
        <v>1.3099999999999952</v>
      </c>
      <c r="P39" s="6" t="s">
        <v>52</v>
      </c>
    </row>
    <row r="40" spans="1:16" ht="14.25" customHeight="1">
      <c r="A40" s="6">
        <v>4</v>
      </c>
      <c r="B40" s="7">
        <v>81</v>
      </c>
      <c r="C40" s="7" t="s">
        <v>64</v>
      </c>
      <c r="D40" s="16" t="s">
        <v>175</v>
      </c>
      <c r="E40" s="17" t="s">
        <v>140</v>
      </c>
      <c r="F40" s="26">
        <v>37241</v>
      </c>
      <c r="G40" s="17" t="s">
        <v>52</v>
      </c>
      <c r="H40" s="13" t="s">
        <v>68</v>
      </c>
      <c r="I40" s="13" t="s">
        <v>54</v>
      </c>
      <c r="J40" s="13"/>
      <c r="K40" s="12"/>
      <c r="L40" s="94">
        <v>42.78</v>
      </c>
      <c r="M40" s="136">
        <v>42.78</v>
      </c>
      <c r="N40" s="136"/>
      <c r="O40" s="137">
        <v>2.5799999999999983</v>
      </c>
      <c r="P40" s="6" t="s">
        <v>52</v>
      </c>
    </row>
    <row r="41" spans="1:16" ht="14.25" customHeight="1">
      <c r="A41" s="6">
        <v>5</v>
      </c>
      <c r="B41" s="7">
        <v>82</v>
      </c>
      <c r="C41" s="7" t="s">
        <v>64</v>
      </c>
      <c r="D41" s="16" t="s">
        <v>176</v>
      </c>
      <c r="E41" s="17" t="s">
        <v>140</v>
      </c>
      <c r="F41" s="26">
        <v>37159</v>
      </c>
      <c r="G41" s="17" t="s">
        <v>72</v>
      </c>
      <c r="H41" s="13" t="s">
        <v>68</v>
      </c>
      <c r="I41" s="13" t="s">
        <v>45</v>
      </c>
      <c r="J41" s="13"/>
      <c r="K41" s="12"/>
      <c r="L41" s="94">
        <v>42.87</v>
      </c>
      <c r="M41" s="136">
        <v>42.87</v>
      </c>
      <c r="N41" s="136"/>
      <c r="O41" s="137">
        <v>2.6699999999999946</v>
      </c>
      <c r="P41" s="6" t="s">
        <v>52</v>
      </c>
    </row>
    <row r="42" spans="1:16" ht="14.25" customHeight="1">
      <c r="A42" s="6">
        <v>6</v>
      </c>
      <c r="B42" s="7">
        <v>76</v>
      </c>
      <c r="C42" s="7" t="s">
        <v>70</v>
      </c>
      <c r="D42" s="16" t="s">
        <v>177</v>
      </c>
      <c r="E42" s="17" t="s">
        <v>140</v>
      </c>
      <c r="F42" s="26">
        <v>36909</v>
      </c>
      <c r="G42" s="17" t="s">
        <v>52</v>
      </c>
      <c r="H42" s="13" t="s">
        <v>68</v>
      </c>
      <c r="I42" s="13" t="s">
        <v>54</v>
      </c>
      <c r="J42" s="13"/>
      <c r="K42" s="27"/>
      <c r="L42" s="94">
        <v>43.27</v>
      </c>
      <c r="M42" s="136">
        <v>43.27</v>
      </c>
      <c r="N42" s="136"/>
      <c r="O42" s="137">
        <v>3.0700000000000003</v>
      </c>
      <c r="P42" s="6" t="s">
        <v>52</v>
      </c>
    </row>
    <row r="43" spans="1:16" ht="14.25" customHeight="1">
      <c r="A43" s="6">
        <v>7</v>
      </c>
      <c r="B43" s="7">
        <v>79</v>
      </c>
      <c r="C43" s="7" t="s">
        <v>64</v>
      </c>
      <c r="D43" s="16" t="s">
        <v>178</v>
      </c>
      <c r="E43" s="17" t="s">
        <v>140</v>
      </c>
      <c r="F43" s="26">
        <v>37071</v>
      </c>
      <c r="G43" s="17" t="s">
        <v>52</v>
      </c>
      <c r="H43" s="13" t="s">
        <v>68</v>
      </c>
      <c r="I43" s="13" t="s">
        <v>45</v>
      </c>
      <c r="J43" s="13"/>
      <c r="K43" s="12"/>
      <c r="L43" s="94">
        <v>43.49</v>
      </c>
      <c r="M43" s="136">
        <v>43.49</v>
      </c>
      <c r="N43" s="136"/>
      <c r="O43" s="137">
        <v>3.289999999999999</v>
      </c>
      <c r="P43" s="6" t="s">
        <v>72</v>
      </c>
    </row>
    <row r="44" spans="1:16" ht="14.25" customHeight="1">
      <c r="A44" s="6">
        <v>8</v>
      </c>
      <c r="B44" s="7">
        <v>84</v>
      </c>
      <c r="C44" s="7" t="s">
        <v>70</v>
      </c>
      <c r="D44" s="16" t="s">
        <v>179</v>
      </c>
      <c r="E44" s="17" t="s">
        <v>140</v>
      </c>
      <c r="F44" s="26">
        <v>37175</v>
      </c>
      <c r="G44" s="17" t="s">
        <v>52</v>
      </c>
      <c r="H44" s="13" t="s">
        <v>90</v>
      </c>
      <c r="I44" s="13" t="s">
        <v>180</v>
      </c>
      <c r="J44" s="13"/>
      <c r="K44" s="27"/>
      <c r="L44" s="94">
        <v>44.29</v>
      </c>
      <c r="M44" s="136">
        <v>44.29</v>
      </c>
      <c r="N44" s="136"/>
      <c r="O44" s="137">
        <v>4.089999999999996</v>
      </c>
      <c r="P44" s="6" t="s">
        <v>72</v>
      </c>
    </row>
    <row r="45" spans="1:16" ht="14.25" customHeight="1">
      <c r="A45" s="6">
        <v>9</v>
      </c>
      <c r="B45" s="7">
        <v>73</v>
      </c>
      <c r="C45" s="7" t="s">
        <v>64</v>
      </c>
      <c r="D45" s="16" t="s">
        <v>181</v>
      </c>
      <c r="E45" s="17" t="s">
        <v>145</v>
      </c>
      <c r="F45" s="26">
        <v>37754</v>
      </c>
      <c r="G45" s="17" t="s">
        <v>72</v>
      </c>
      <c r="H45" s="13" t="s">
        <v>68</v>
      </c>
      <c r="I45" s="13" t="s">
        <v>45</v>
      </c>
      <c r="J45" s="13"/>
      <c r="K45" s="12"/>
      <c r="L45" s="94">
        <v>46.1</v>
      </c>
      <c r="M45" s="136">
        <v>46.1</v>
      </c>
      <c r="N45" s="136"/>
      <c r="O45" s="137">
        <v>5.899999999999999</v>
      </c>
      <c r="P45" s="6" t="s">
        <v>72</v>
      </c>
    </row>
    <row r="46" spans="1:16" ht="14.25" customHeight="1">
      <c r="A46" s="6">
        <v>10</v>
      </c>
      <c r="B46" s="7">
        <v>78</v>
      </c>
      <c r="C46" s="7" t="s">
        <v>70</v>
      </c>
      <c r="D46" s="16" t="s">
        <v>182</v>
      </c>
      <c r="E46" s="17" t="s">
        <v>140</v>
      </c>
      <c r="F46" s="26">
        <v>37315</v>
      </c>
      <c r="G46" s="17" t="s">
        <v>163</v>
      </c>
      <c r="H46" s="13" t="s">
        <v>68</v>
      </c>
      <c r="I46" s="13" t="s">
        <v>45</v>
      </c>
      <c r="J46" s="13"/>
      <c r="K46" s="27"/>
      <c r="L46" s="94">
        <v>46.2</v>
      </c>
      <c r="M46" s="136">
        <v>46.2</v>
      </c>
      <c r="N46" s="136"/>
      <c r="O46" s="137">
        <v>6</v>
      </c>
      <c r="P46" s="6" t="s">
        <v>72</v>
      </c>
    </row>
    <row r="47" spans="1:16" ht="14.25" customHeight="1">
      <c r="A47" s="6">
        <v>11</v>
      </c>
      <c r="B47" s="7">
        <v>77</v>
      </c>
      <c r="C47" s="7" t="s">
        <v>64</v>
      </c>
      <c r="D47" s="16" t="s">
        <v>183</v>
      </c>
      <c r="E47" s="17" t="s">
        <v>140</v>
      </c>
      <c r="F47" s="26">
        <v>37159</v>
      </c>
      <c r="G47" s="17" t="s">
        <v>72</v>
      </c>
      <c r="H47" s="13" t="s">
        <v>68</v>
      </c>
      <c r="I47" s="13" t="s">
        <v>45</v>
      </c>
      <c r="J47" s="13"/>
      <c r="K47" s="12"/>
      <c r="L47" s="94">
        <v>48.09</v>
      </c>
      <c r="M47" s="136">
        <v>48.09</v>
      </c>
      <c r="N47" s="136"/>
      <c r="O47" s="137">
        <v>7.890000000000001</v>
      </c>
      <c r="P47" s="6" t="s">
        <v>163</v>
      </c>
    </row>
    <row r="48" spans="1:16" ht="14.25" customHeight="1">
      <c r="A48" s="6">
        <v>12</v>
      </c>
      <c r="B48" s="7">
        <v>71</v>
      </c>
      <c r="C48" s="7" t="s">
        <v>70</v>
      </c>
      <c r="D48" s="16" t="s">
        <v>184</v>
      </c>
      <c r="E48" s="17" t="s">
        <v>145</v>
      </c>
      <c r="F48" s="26">
        <v>37473</v>
      </c>
      <c r="G48" s="17" t="s">
        <v>163</v>
      </c>
      <c r="H48" s="13" t="s">
        <v>68</v>
      </c>
      <c r="I48" s="13" t="s">
        <v>45</v>
      </c>
      <c r="J48" s="13"/>
      <c r="K48" s="27"/>
      <c r="L48" s="94">
        <v>48.52</v>
      </c>
      <c r="M48" s="136">
        <v>48.52</v>
      </c>
      <c r="N48" s="136"/>
      <c r="O48" s="137">
        <v>8.32</v>
      </c>
      <c r="P48" s="6" t="s">
        <v>163</v>
      </c>
    </row>
    <row r="49" spans="1:16" ht="14.25" customHeight="1">
      <c r="A49" s="6">
        <v>13</v>
      </c>
      <c r="B49" s="7">
        <v>80</v>
      </c>
      <c r="C49" s="7" t="s">
        <v>64</v>
      </c>
      <c r="D49" s="16" t="s">
        <v>185</v>
      </c>
      <c r="E49" s="17" t="s">
        <v>140</v>
      </c>
      <c r="F49" s="26">
        <v>37328</v>
      </c>
      <c r="G49" s="17" t="s">
        <v>186</v>
      </c>
      <c r="H49" s="13" t="s">
        <v>68</v>
      </c>
      <c r="I49" s="13" t="s">
        <v>45</v>
      </c>
      <c r="J49" s="13"/>
      <c r="K49" s="12"/>
      <c r="L49" s="94">
        <v>50.05</v>
      </c>
      <c r="M49" s="136">
        <v>50.05</v>
      </c>
      <c r="N49" s="136"/>
      <c r="O49" s="137">
        <v>9.849999999999994</v>
      </c>
      <c r="P49" s="6" t="s">
        <v>169</v>
      </c>
    </row>
    <row r="50" spans="1:16" ht="14.25" customHeight="1">
      <c r="A50" s="6"/>
      <c r="B50" s="7">
        <v>72</v>
      </c>
      <c r="C50" s="7" t="s">
        <v>70</v>
      </c>
      <c r="D50" s="16" t="s">
        <v>187</v>
      </c>
      <c r="E50" s="17" t="s">
        <v>145</v>
      </c>
      <c r="F50" s="26">
        <v>37659</v>
      </c>
      <c r="G50" s="17" t="s">
        <v>163</v>
      </c>
      <c r="H50" s="13" t="s">
        <v>68</v>
      </c>
      <c r="I50" s="13" t="s">
        <v>45</v>
      </c>
      <c r="J50" s="13"/>
      <c r="K50" s="27"/>
      <c r="L50" s="94" t="s">
        <v>55</v>
      </c>
      <c r="M50" s="136" t="s">
        <v>55</v>
      </c>
      <c r="N50" s="136"/>
      <c r="O50" s="137"/>
      <c r="P50" s="6"/>
    </row>
    <row r="51" spans="1:16" ht="3.75" customHeight="1" thickBot="1">
      <c r="A51" s="97"/>
      <c r="B51" s="98"/>
      <c r="C51" s="98"/>
      <c r="D51" s="99"/>
      <c r="E51" s="100"/>
      <c r="F51" s="101"/>
      <c r="G51" s="101"/>
      <c r="H51" s="102"/>
      <c r="I51" s="99"/>
      <c r="J51" s="102"/>
      <c r="K51" s="103"/>
      <c r="L51" s="104"/>
      <c r="M51" s="105"/>
      <c r="N51" s="105"/>
      <c r="O51" s="106"/>
      <c r="P51" s="97"/>
    </row>
    <row r="52" ht="13.5" thickTop="1"/>
    <row r="53" spans="2:16" ht="12.75">
      <c r="B53" s="86" t="s">
        <v>188</v>
      </c>
      <c r="D53" s="87"/>
      <c r="E53" s="87"/>
      <c r="F53" s="87"/>
      <c r="G53" s="88"/>
      <c r="H53" s="88"/>
      <c r="L53" s="88" t="s">
        <v>42</v>
      </c>
      <c r="P53" s="89"/>
    </row>
    <row r="54" spans="2:16" ht="12.75">
      <c r="B54" s="86" t="s">
        <v>189</v>
      </c>
      <c r="D54" s="90"/>
      <c r="E54" s="91"/>
      <c r="F54" s="92"/>
      <c r="G54" s="88"/>
      <c r="H54" s="88"/>
      <c r="I54" s="13"/>
      <c r="L54" s="88" t="s">
        <v>135</v>
      </c>
      <c r="P54" s="89"/>
    </row>
    <row r="55" spans="1:16" ht="12.75">
      <c r="A55" s="6"/>
      <c r="G55" s="88"/>
      <c r="H55" s="88"/>
      <c r="L55" s="88" t="s">
        <v>56</v>
      </c>
      <c r="P55" s="89"/>
    </row>
  </sheetData>
  <sheetProtection/>
  <mergeCells count="7">
    <mergeCell ref="A1:P1"/>
    <mergeCell ref="C35:J35"/>
    <mergeCell ref="C6:J6"/>
    <mergeCell ref="A2:P2"/>
    <mergeCell ref="A3:P3"/>
    <mergeCell ref="A4:D4"/>
    <mergeCell ref="J4:P4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7030A0"/>
  </sheetPr>
  <dimension ref="A1:AK45"/>
  <sheetViews>
    <sheetView view="pageBreakPreview" zoomScale="160" zoomScaleSheetLayoutView="160" workbookViewId="0" topLeftCell="A6">
      <selection activeCell="A44" sqref="A44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6.7109375" style="1" customWidth="1"/>
    <col min="4" max="4" width="24.7109375" style="1" customWidth="1"/>
    <col min="5" max="5" width="12.57421875" style="1" hidden="1" customWidth="1"/>
    <col min="6" max="6" width="0.85546875" style="1" hidden="1" customWidth="1"/>
    <col min="7" max="7" width="9.7109375" style="1" customWidth="1"/>
    <col min="8" max="8" width="20.8515625" style="1" customWidth="1"/>
    <col min="9" max="9" width="24.57421875" style="1" hidden="1" customWidth="1"/>
    <col min="10" max="10" width="16.7109375" style="1" hidden="1" customWidth="1"/>
    <col min="11" max="11" width="0.85546875" style="1" hidden="1" customWidth="1"/>
    <col min="12" max="12" width="7.57421875" style="89" customWidth="1"/>
    <col min="13" max="13" width="7.28125" style="1" hidden="1" customWidth="1"/>
    <col min="14" max="14" width="6.0039062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3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48" customHeight="1">
      <c r="A2" s="148" t="str">
        <f>N_sor1</f>
        <v>Всероссийские соревнования по конькобежному спорту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36" customHeight="1">
      <c r="A3" s="149" t="str">
        <f>N_sor2</f>
        <v>"КУБОК КОЛОМНЫ"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27" customHeight="1" thickBot="1">
      <c r="A4" s="150" t="s">
        <v>20</v>
      </c>
      <c r="B4" s="150"/>
      <c r="C4" s="150"/>
      <c r="D4" s="150"/>
      <c r="E4" s="132"/>
      <c r="F4" s="132"/>
      <c r="G4" s="132"/>
      <c r="H4" s="132"/>
      <c r="I4" s="132"/>
      <c r="J4" s="151" t="str">
        <f>D_d1</f>
        <v>10 октября 2015 г.</v>
      </c>
      <c r="K4" s="152"/>
      <c r="L4" s="152"/>
      <c r="M4" s="152"/>
      <c r="N4" s="152"/>
      <c r="O4" s="152"/>
    </row>
    <row r="5" spans="1:15" ht="24.75" customHeight="1" thickTop="1">
      <c r="A5" s="108"/>
      <c r="B5" s="108"/>
      <c r="C5" s="108"/>
      <c r="D5" s="108"/>
      <c r="E5" s="83"/>
      <c r="F5" s="83"/>
      <c r="G5" s="83"/>
      <c r="H5" s="83"/>
      <c r="I5" s="83"/>
      <c r="J5" s="109"/>
      <c r="K5" s="110"/>
      <c r="L5" s="110"/>
      <c r="M5" s="110"/>
      <c r="N5" s="110"/>
      <c r="O5" s="110"/>
    </row>
    <row r="6" spans="2:31" ht="29.25" customHeight="1">
      <c r="B6" s="15"/>
      <c r="C6" s="147" t="str">
        <f>N_dev</f>
        <v>Девушки старшего возраста</v>
      </c>
      <c r="D6" s="147"/>
      <c r="E6" s="147"/>
      <c r="F6" s="147"/>
      <c r="G6" s="147"/>
      <c r="H6" s="147"/>
      <c r="I6" s="147"/>
      <c r="J6" s="147"/>
      <c r="K6" s="15"/>
      <c r="L6" s="147" t="str">
        <f>const!C9</f>
        <v>500 метров</v>
      </c>
      <c r="M6" s="147"/>
      <c r="N6" s="147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7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39</v>
      </c>
      <c r="F7" s="2" t="s">
        <v>1</v>
      </c>
      <c r="G7" s="2" t="s">
        <v>1</v>
      </c>
      <c r="H7" s="2" t="s">
        <v>40</v>
      </c>
      <c r="I7" s="2" t="s">
        <v>40</v>
      </c>
      <c r="J7" s="2" t="s">
        <v>7</v>
      </c>
      <c r="K7" s="2"/>
      <c r="L7" s="2" t="s">
        <v>3</v>
      </c>
      <c r="M7" s="11" t="s">
        <v>8</v>
      </c>
      <c r="N7" s="11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 thickTop="1">
      <c r="A8" s="6">
        <v>1</v>
      </c>
      <c r="B8" s="41">
        <v>29</v>
      </c>
      <c r="C8" s="41" t="s">
        <v>64</v>
      </c>
      <c r="D8" s="62" t="s">
        <v>128</v>
      </c>
      <c r="E8" s="122" t="s">
        <v>129</v>
      </c>
      <c r="F8" s="63">
        <v>35987</v>
      </c>
      <c r="G8" s="122" t="s">
        <v>130</v>
      </c>
      <c r="H8" s="64" t="s">
        <v>68</v>
      </c>
      <c r="I8" s="62" t="s">
        <v>131</v>
      </c>
      <c r="J8" s="64"/>
      <c r="K8" s="42"/>
      <c r="L8" s="93">
        <v>41.56</v>
      </c>
      <c r="M8" s="22">
        <f aca="true" t="shared" si="0" ref="M8:M16">L8</f>
        <v>41.56</v>
      </c>
      <c r="N8" s="61">
        <f aca="true" t="shared" si="1" ref="N8:N14">L8-L$8</f>
        <v>0</v>
      </c>
      <c r="O8" s="25" t="str">
        <f aca="true" t="shared" si="2" ref="O8:O15">IF(L8&lt;=44.1,"КМС",IF(L8&lt;=46.9,"I разр.",IF(L8&lt;=49.7,"II разр.",IF(L8&lt;=53.2,"III разр.",IF(L8&lt;=57.4,"I юн.",IF(L8&lt;=63,"II юн.",IF(L8&lt;=70,"III юн.","")))))))</f>
        <v>КМС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2</v>
      </c>
      <c r="B9" s="7">
        <v>18</v>
      </c>
      <c r="C9" s="7" t="s">
        <v>64</v>
      </c>
      <c r="D9" s="16" t="s">
        <v>65</v>
      </c>
      <c r="E9" s="17" t="s">
        <v>66</v>
      </c>
      <c r="F9" s="26" t="s">
        <v>67</v>
      </c>
      <c r="G9" s="17" t="s">
        <v>44</v>
      </c>
      <c r="H9" s="13" t="s">
        <v>68</v>
      </c>
      <c r="I9" s="13" t="s">
        <v>69</v>
      </c>
      <c r="J9" s="13"/>
      <c r="K9" s="12"/>
      <c r="L9" s="94">
        <v>42.04</v>
      </c>
      <c r="M9" s="20">
        <f t="shared" si="0"/>
        <v>42.04</v>
      </c>
      <c r="N9" s="28">
        <f t="shared" si="1"/>
        <v>0.4799999999999969</v>
      </c>
      <c r="O9" s="6" t="str">
        <f t="shared" si="2"/>
        <v>КМС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3</v>
      </c>
      <c r="B10" s="7">
        <v>21</v>
      </c>
      <c r="C10" s="7" t="s">
        <v>70</v>
      </c>
      <c r="D10" s="16" t="s">
        <v>78</v>
      </c>
      <c r="E10" s="17" t="s">
        <v>66</v>
      </c>
      <c r="F10" s="26" t="s">
        <v>79</v>
      </c>
      <c r="G10" s="17" t="s">
        <v>44</v>
      </c>
      <c r="H10" s="13" t="s">
        <v>68</v>
      </c>
      <c r="I10" s="13" t="s">
        <v>47</v>
      </c>
      <c r="J10" s="13"/>
      <c r="K10" s="27"/>
      <c r="L10" s="94">
        <v>42.17</v>
      </c>
      <c r="M10" s="20">
        <f t="shared" si="0"/>
        <v>42.17</v>
      </c>
      <c r="N10" s="28">
        <f t="shared" si="1"/>
        <v>0.6099999999999994</v>
      </c>
      <c r="O10" s="6" t="str">
        <f t="shared" si="2"/>
        <v>КМС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4</v>
      </c>
      <c r="B11" s="7">
        <v>17</v>
      </c>
      <c r="C11" s="7" t="s">
        <v>64</v>
      </c>
      <c r="D11" s="16" t="s">
        <v>80</v>
      </c>
      <c r="E11" s="17" t="s">
        <v>66</v>
      </c>
      <c r="F11" s="26" t="s">
        <v>81</v>
      </c>
      <c r="G11" s="17" t="s">
        <v>44</v>
      </c>
      <c r="H11" s="13" t="s">
        <v>82</v>
      </c>
      <c r="I11" s="13" t="s">
        <v>49</v>
      </c>
      <c r="J11" s="13"/>
      <c r="K11" s="12"/>
      <c r="L11" s="94">
        <v>43.25</v>
      </c>
      <c r="M11" s="20">
        <f t="shared" si="0"/>
        <v>43.25</v>
      </c>
      <c r="N11" s="28">
        <f t="shared" si="1"/>
        <v>1.6899999999999977</v>
      </c>
      <c r="O11" s="6" t="str">
        <f t="shared" si="2"/>
        <v>КМС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5</v>
      </c>
      <c r="B12" s="7">
        <v>22</v>
      </c>
      <c r="C12" s="7" t="s">
        <v>64</v>
      </c>
      <c r="D12" s="16" t="s">
        <v>75</v>
      </c>
      <c r="E12" s="17" t="s">
        <v>66</v>
      </c>
      <c r="F12" s="26" t="s">
        <v>76</v>
      </c>
      <c r="G12" s="17" t="s">
        <v>44</v>
      </c>
      <c r="H12" s="13" t="s">
        <v>68</v>
      </c>
      <c r="I12" s="13" t="s">
        <v>77</v>
      </c>
      <c r="J12" s="13"/>
      <c r="K12" s="12"/>
      <c r="L12" s="94">
        <v>44.63</v>
      </c>
      <c r="M12" s="20">
        <f t="shared" si="0"/>
        <v>44.63</v>
      </c>
      <c r="N12" s="28">
        <f t="shared" si="1"/>
        <v>3.0700000000000003</v>
      </c>
      <c r="O12" s="6" t="str">
        <f t="shared" si="2"/>
        <v>I разр.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>
        <v>6</v>
      </c>
      <c r="B13" s="7">
        <v>20</v>
      </c>
      <c r="C13" s="7" t="s">
        <v>70</v>
      </c>
      <c r="D13" s="16" t="s">
        <v>73</v>
      </c>
      <c r="E13" s="17" t="s">
        <v>66</v>
      </c>
      <c r="F13" s="26" t="s">
        <v>74</v>
      </c>
      <c r="G13" s="17" t="s">
        <v>44</v>
      </c>
      <c r="H13" s="13" t="s">
        <v>68</v>
      </c>
      <c r="I13" s="13" t="s">
        <v>53</v>
      </c>
      <c r="J13" s="13"/>
      <c r="K13" s="27"/>
      <c r="L13" s="94">
        <v>45.31</v>
      </c>
      <c r="M13" s="20">
        <f t="shared" si="0"/>
        <v>45.31</v>
      </c>
      <c r="N13" s="28">
        <f t="shared" si="1"/>
        <v>3.75</v>
      </c>
      <c r="O13" s="6" t="str">
        <f t="shared" si="2"/>
        <v>I разр.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>
        <v>7</v>
      </c>
      <c r="B14" s="7">
        <v>23</v>
      </c>
      <c r="C14" s="7" t="s">
        <v>70</v>
      </c>
      <c r="D14" s="16" t="s">
        <v>83</v>
      </c>
      <c r="E14" s="17" t="s">
        <v>66</v>
      </c>
      <c r="F14" s="26" t="s">
        <v>84</v>
      </c>
      <c r="G14" s="17" t="s">
        <v>52</v>
      </c>
      <c r="H14" s="13" t="s">
        <v>68</v>
      </c>
      <c r="I14" s="13" t="s">
        <v>47</v>
      </c>
      <c r="J14" s="13"/>
      <c r="K14" s="27"/>
      <c r="L14" s="94">
        <v>45.97</v>
      </c>
      <c r="M14" s="20">
        <f t="shared" si="0"/>
        <v>45.97</v>
      </c>
      <c r="N14" s="28">
        <f t="shared" si="1"/>
        <v>4.409999999999997</v>
      </c>
      <c r="O14" s="6" t="str">
        <f t="shared" si="2"/>
        <v>I разр.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6"/>
      <c r="B15" s="7">
        <v>19</v>
      </c>
      <c r="C15" s="7" t="s">
        <v>64</v>
      </c>
      <c r="D15" s="16" t="s">
        <v>71</v>
      </c>
      <c r="E15" s="17" t="s">
        <v>66</v>
      </c>
      <c r="F15" s="26">
        <v>36183</v>
      </c>
      <c r="G15" s="17" t="s">
        <v>72</v>
      </c>
      <c r="H15" s="13" t="s">
        <v>68</v>
      </c>
      <c r="I15" s="13" t="s">
        <v>45</v>
      </c>
      <c r="J15" s="13"/>
      <c r="K15" s="12"/>
      <c r="L15" s="94" t="s">
        <v>55</v>
      </c>
      <c r="M15" s="20" t="str">
        <f t="shared" si="0"/>
        <v>DQ</v>
      </c>
      <c r="N15" s="28"/>
      <c r="O15" s="6">
        <f t="shared" si="2"/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 hidden="1">
      <c r="A16" s="6"/>
      <c r="B16" s="7"/>
      <c r="C16" s="7"/>
      <c r="D16" s="16"/>
      <c r="E16" s="26"/>
      <c r="F16" s="26"/>
      <c r="G16" s="16"/>
      <c r="H16" s="13"/>
      <c r="I16" s="13"/>
      <c r="J16" s="13"/>
      <c r="K16" s="27"/>
      <c r="L16" s="94"/>
      <c r="M16" s="20">
        <f t="shared" si="0"/>
        <v>0</v>
      </c>
      <c r="N16" s="28"/>
      <c r="O16" s="6"/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4.5" customHeight="1" thickBot="1">
      <c r="A17" s="30"/>
      <c r="B17" s="31"/>
      <c r="C17" s="31"/>
      <c r="D17" s="32"/>
      <c r="E17" s="33"/>
      <c r="F17" s="34"/>
      <c r="G17" s="34"/>
      <c r="H17" s="35"/>
      <c r="I17" s="36"/>
      <c r="J17" s="37"/>
      <c r="K17" s="73"/>
      <c r="L17" s="95"/>
      <c r="M17" s="38"/>
      <c r="N17" s="65"/>
      <c r="O17" s="30"/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ht="10.5" customHeight="1" thickTop="1"/>
    <row r="19" spans="2:15" ht="15" customHeight="1">
      <c r="B19" s="86" t="s">
        <v>134</v>
      </c>
      <c r="D19" s="87"/>
      <c r="E19" s="87"/>
      <c r="F19" s="87"/>
      <c r="G19" s="88"/>
      <c r="H19" s="88"/>
      <c r="L19" s="88" t="s">
        <v>42</v>
      </c>
      <c r="O19" s="89"/>
    </row>
    <row r="20" spans="2:15" ht="15" customHeight="1">
      <c r="B20" s="86" t="s">
        <v>136</v>
      </c>
      <c r="D20" s="90"/>
      <c r="E20" s="91"/>
      <c r="F20" s="92"/>
      <c r="G20" s="88"/>
      <c r="H20" s="88"/>
      <c r="I20" s="13"/>
      <c r="L20" s="88" t="s">
        <v>135</v>
      </c>
      <c r="O20" s="89"/>
    </row>
    <row r="21" spans="1:37" ht="16.5" customHeight="1">
      <c r="A21" s="6"/>
      <c r="G21" s="88"/>
      <c r="H21" s="88"/>
      <c r="L21" s="88" t="s">
        <v>56</v>
      </c>
      <c r="O21" s="89"/>
      <c r="P21" s="5"/>
      <c r="Q21" s="19"/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ht="24.75" customHeight="1"/>
    <row r="23" spans="2:15" ht="28.5" customHeight="1">
      <c r="B23" s="15"/>
      <c r="C23" s="147" t="s">
        <v>168</v>
      </c>
      <c r="D23" s="147"/>
      <c r="E23" s="147"/>
      <c r="F23" s="147"/>
      <c r="G23" s="147"/>
      <c r="H23" s="147"/>
      <c r="I23" s="147"/>
      <c r="J23" s="147"/>
      <c r="K23" s="15"/>
      <c r="L23" s="147" t="s">
        <v>10</v>
      </c>
      <c r="M23" s="147"/>
      <c r="N23" s="147"/>
      <c r="O23" s="15"/>
    </row>
    <row r="24" spans="1:15" ht="21.75" customHeight="1" thickBot="1">
      <c r="A24" s="2" t="s">
        <v>4</v>
      </c>
      <c r="B24" s="2" t="s">
        <v>0</v>
      </c>
      <c r="C24" s="10" t="s">
        <v>6</v>
      </c>
      <c r="D24" s="2" t="s">
        <v>2</v>
      </c>
      <c r="E24" s="2" t="s">
        <v>39</v>
      </c>
      <c r="F24" s="2" t="s">
        <v>1</v>
      </c>
      <c r="G24" s="2" t="s">
        <v>1</v>
      </c>
      <c r="H24" s="2" t="s">
        <v>40</v>
      </c>
      <c r="I24" s="2" t="s">
        <v>40</v>
      </c>
      <c r="J24" s="2" t="s">
        <v>7</v>
      </c>
      <c r="K24" s="2"/>
      <c r="L24" s="2" t="s">
        <v>3</v>
      </c>
      <c r="M24" s="11" t="s">
        <v>8</v>
      </c>
      <c r="N24" s="11" t="s">
        <v>11</v>
      </c>
      <c r="O24" s="2" t="s">
        <v>5</v>
      </c>
    </row>
    <row r="25" spans="1:15" ht="13.5" customHeight="1" thickTop="1">
      <c r="A25" s="6">
        <v>1</v>
      </c>
      <c r="B25" s="41">
        <v>16</v>
      </c>
      <c r="C25" s="41" t="s">
        <v>70</v>
      </c>
      <c r="D25" s="62" t="s">
        <v>139</v>
      </c>
      <c r="E25" s="122" t="s">
        <v>140</v>
      </c>
      <c r="F25" s="63">
        <v>36799</v>
      </c>
      <c r="G25" s="122"/>
      <c r="H25" s="64" t="s">
        <v>141</v>
      </c>
      <c r="I25" s="64" t="s">
        <v>142</v>
      </c>
      <c r="J25" s="64"/>
      <c r="K25" s="140"/>
      <c r="L25" s="93">
        <v>41.53</v>
      </c>
      <c r="M25" s="22">
        <v>41.53</v>
      </c>
      <c r="N25" s="61">
        <v>0</v>
      </c>
      <c r="O25" s="25" t="s">
        <v>44</v>
      </c>
    </row>
    <row r="26" spans="1:15" ht="13.5" customHeight="1">
      <c r="A26" s="6">
        <v>2</v>
      </c>
      <c r="B26" s="7">
        <v>6</v>
      </c>
      <c r="C26" s="7" t="s">
        <v>70</v>
      </c>
      <c r="D26" s="16" t="s">
        <v>143</v>
      </c>
      <c r="E26" s="17" t="s">
        <v>140</v>
      </c>
      <c r="F26" s="26">
        <v>37306</v>
      </c>
      <c r="G26" s="17" t="s">
        <v>52</v>
      </c>
      <c r="H26" s="13" t="s">
        <v>68</v>
      </c>
      <c r="I26" s="13" t="s">
        <v>45</v>
      </c>
      <c r="J26" s="13"/>
      <c r="K26" s="27"/>
      <c r="L26" s="94">
        <v>45.11</v>
      </c>
      <c r="M26" s="20">
        <v>45.11</v>
      </c>
      <c r="N26" s="28">
        <v>3.5799999999999983</v>
      </c>
      <c r="O26" s="6" t="s">
        <v>52</v>
      </c>
    </row>
    <row r="27" spans="1:15" ht="13.5" customHeight="1">
      <c r="A27" s="6">
        <v>3</v>
      </c>
      <c r="B27" s="7">
        <v>2</v>
      </c>
      <c r="C27" s="7" t="s">
        <v>64</v>
      </c>
      <c r="D27" s="16" t="s">
        <v>144</v>
      </c>
      <c r="E27" s="17" t="s">
        <v>145</v>
      </c>
      <c r="F27" s="26">
        <v>37564</v>
      </c>
      <c r="G27" s="17" t="s">
        <v>146</v>
      </c>
      <c r="H27" s="13" t="s">
        <v>68</v>
      </c>
      <c r="I27" s="13" t="s">
        <v>45</v>
      </c>
      <c r="J27" s="13"/>
      <c r="K27" s="12"/>
      <c r="L27" s="94">
        <v>45.51</v>
      </c>
      <c r="M27" s="20">
        <v>45.51</v>
      </c>
      <c r="N27" s="28">
        <v>3.979999999999997</v>
      </c>
      <c r="O27" s="6" t="s">
        <v>52</v>
      </c>
    </row>
    <row r="28" spans="1:15" ht="13.5" customHeight="1">
      <c r="A28" s="6">
        <v>4</v>
      </c>
      <c r="B28" s="7">
        <v>5</v>
      </c>
      <c r="C28" s="7" t="s">
        <v>64</v>
      </c>
      <c r="D28" s="16" t="s">
        <v>147</v>
      </c>
      <c r="E28" s="17" t="s">
        <v>140</v>
      </c>
      <c r="F28" s="26" t="s">
        <v>148</v>
      </c>
      <c r="G28" s="17" t="s">
        <v>52</v>
      </c>
      <c r="H28" s="13" t="s">
        <v>68</v>
      </c>
      <c r="I28" s="13" t="s">
        <v>45</v>
      </c>
      <c r="J28" s="13"/>
      <c r="K28" s="12"/>
      <c r="L28" s="94">
        <v>45.71</v>
      </c>
      <c r="M28" s="20">
        <v>45.71</v>
      </c>
      <c r="N28" s="28">
        <v>4.18</v>
      </c>
      <c r="O28" s="6" t="s">
        <v>52</v>
      </c>
    </row>
    <row r="29" spans="1:15" ht="13.5" customHeight="1">
      <c r="A29" s="6">
        <v>5</v>
      </c>
      <c r="B29" s="7">
        <v>4</v>
      </c>
      <c r="C29" s="7" t="s">
        <v>70</v>
      </c>
      <c r="D29" s="16" t="s">
        <v>149</v>
      </c>
      <c r="E29" s="17" t="s">
        <v>140</v>
      </c>
      <c r="F29" s="26" t="s">
        <v>150</v>
      </c>
      <c r="G29" s="17" t="s">
        <v>52</v>
      </c>
      <c r="H29" s="13" t="s">
        <v>68</v>
      </c>
      <c r="I29" s="13" t="s">
        <v>45</v>
      </c>
      <c r="J29" s="13"/>
      <c r="K29" s="27"/>
      <c r="L29" s="94">
        <v>45.72</v>
      </c>
      <c r="M29" s="20">
        <v>45.72</v>
      </c>
      <c r="N29" s="28">
        <v>4.189999999999998</v>
      </c>
      <c r="O29" s="6" t="s">
        <v>52</v>
      </c>
    </row>
    <row r="30" spans="1:15" ht="13.5" customHeight="1">
      <c r="A30" s="6">
        <v>6</v>
      </c>
      <c r="B30" s="7">
        <v>13</v>
      </c>
      <c r="C30" s="7" t="s">
        <v>70</v>
      </c>
      <c r="D30" s="16" t="s">
        <v>151</v>
      </c>
      <c r="E30" s="17" t="s">
        <v>140</v>
      </c>
      <c r="F30" s="26">
        <v>37116</v>
      </c>
      <c r="G30" s="17" t="s">
        <v>52</v>
      </c>
      <c r="H30" s="13" t="s">
        <v>68</v>
      </c>
      <c r="I30" s="13" t="s">
        <v>45</v>
      </c>
      <c r="J30" s="13"/>
      <c r="K30" s="27"/>
      <c r="L30" s="94">
        <v>45.97</v>
      </c>
      <c r="M30" s="20">
        <v>45.97</v>
      </c>
      <c r="N30" s="28">
        <v>4.439999999999998</v>
      </c>
      <c r="O30" s="6" t="s">
        <v>52</v>
      </c>
    </row>
    <row r="31" spans="1:15" ht="13.5" customHeight="1">
      <c r="A31" s="6">
        <v>7</v>
      </c>
      <c r="B31" s="7">
        <v>8</v>
      </c>
      <c r="C31" s="7" t="s">
        <v>70</v>
      </c>
      <c r="D31" s="16" t="s">
        <v>152</v>
      </c>
      <c r="E31" s="17" t="s">
        <v>140</v>
      </c>
      <c r="F31" s="26">
        <v>37155</v>
      </c>
      <c r="G31" s="17" t="s">
        <v>52</v>
      </c>
      <c r="H31" s="13" t="s">
        <v>68</v>
      </c>
      <c r="I31" s="13" t="s">
        <v>46</v>
      </c>
      <c r="J31" s="13"/>
      <c r="K31" s="27"/>
      <c r="L31" s="94">
        <v>46.06</v>
      </c>
      <c r="M31" s="20">
        <v>46.06</v>
      </c>
      <c r="N31" s="28">
        <v>4.530000000000001</v>
      </c>
      <c r="O31" s="6" t="s">
        <v>52</v>
      </c>
    </row>
    <row r="32" spans="1:15" ht="13.5" customHeight="1">
      <c r="A32" s="6">
        <v>8</v>
      </c>
      <c r="B32" s="7">
        <v>12</v>
      </c>
      <c r="C32" s="7" t="s">
        <v>70</v>
      </c>
      <c r="D32" s="16" t="s">
        <v>153</v>
      </c>
      <c r="E32" s="17" t="s">
        <v>140</v>
      </c>
      <c r="F32" s="26">
        <v>37116</v>
      </c>
      <c r="G32" s="17" t="s">
        <v>52</v>
      </c>
      <c r="H32" s="13" t="s">
        <v>68</v>
      </c>
      <c r="I32" s="13" t="s">
        <v>45</v>
      </c>
      <c r="J32" s="13"/>
      <c r="K32" s="27"/>
      <c r="L32" s="94">
        <v>46.33</v>
      </c>
      <c r="M32" s="20">
        <v>46.33</v>
      </c>
      <c r="N32" s="28">
        <v>4.799999999999997</v>
      </c>
      <c r="O32" s="6" t="s">
        <v>52</v>
      </c>
    </row>
    <row r="33" spans="1:15" ht="13.5" customHeight="1">
      <c r="A33" s="6">
        <v>9</v>
      </c>
      <c r="B33" s="7">
        <v>15</v>
      </c>
      <c r="C33" s="7" t="s">
        <v>64</v>
      </c>
      <c r="D33" s="16" t="s">
        <v>154</v>
      </c>
      <c r="E33" s="17" t="s">
        <v>140</v>
      </c>
      <c r="F33" s="26">
        <v>37371</v>
      </c>
      <c r="G33" s="17" t="s">
        <v>72</v>
      </c>
      <c r="H33" s="13" t="s">
        <v>90</v>
      </c>
      <c r="I33" s="16" t="s">
        <v>155</v>
      </c>
      <c r="J33" s="13"/>
      <c r="K33" s="12"/>
      <c r="L33" s="94">
        <v>46.46</v>
      </c>
      <c r="M33" s="20">
        <v>46.46</v>
      </c>
      <c r="N33" s="28">
        <v>4.93</v>
      </c>
      <c r="O33" s="6" t="s">
        <v>52</v>
      </c>
    </row>
    <row r="34" spans="1:15" ht="13.5" customHeight="1">
      <c r="A34" s="6">
        <v>10</v>
      </c>
      <c r="B34" s="7">
        <v>7</v>
      </c>
      <c r="C34" s="7" t="s">
        <v>64</v>
      </c>
      <c r="D34" s="16" t="s">
        <v>156</v>
      </c>
      <c r="E34" s="17" t="s">
        <v>140</v>
      </c>
      <c r="F34" s="26">
        <v>36956</v>
      </c>
      <c r="G34" s="17" t="s">
        <v>72</v>
      </c>
      <c r="H34" s="13" t="s">
        <v>68</v>
      </c>
      <c r="I34" s="13" t="s">
        <v>45</v>
      </c>
      <c r="J34" s="13"/>
      <c r="K34" s="12"/>
      <c r="L34" s="94">
        <v>46.63</v>
      </c>
      <c r="M34" s="20">
        <v>46.63</v>
      </c>
      <c r="N34" s="28">
        <v>5.100000000000001</v>
      </c>
      <c r="O34" s="6" t="s">
        <v>52</v>
      </c>
    </row>
    <row r="35" spans="1:15" ht="13.5" customHeight="1">
      <c r="A35" s="6">
        <v>11</v>
      </c>
      <c r="B35" s="7">
        <v>14</v>
      </c>
      <c r="C35" s="7" t="s">
        <v>70</v>
      </c>
      <c r="D35" s="16" t="s">
        <v>157</v>
      </c>
      <c r="E35" s="17" t="s">
        <v>140</v>
      </c>
      <c r="F35" s="26">
        <v>37081</v>
      </c>
      <c r="G35" s="17" t="s">
        <v>72</v>
      </c>
      <c r="H35" s="13" t="s">
        <v>68</v>
      </c>
      <c r="I35" s="13" t="s">
        <v>46</v>
      </c>
      <c r="J35" s="13"/>
      <c r="K35" s="27"/>
      <c r="L35" s="94">
        <v>46.64</v>
      </c>
      <c r="M35" s="20">
        <v>46.64</v>
      </c>
      <c r="N35" s="28">
        <v>5.109999999999999</v>
      </c>
      <c r="O35" s="6" t="s">
        <v>52</v>
      </c>
    </row>
    <row r="36" spans="1:15" ht="13.5" customHeight="1">
      <c r="A36" s="6">
        <v>12</v>
      </c>
      <c r="B36" s="7">
        <v>11</v>
      </c>
      <c r="C36" s="7" t="s">
        <v>64</v>
      </c>
      <c r="D36" s="16" t="s">
        <v>158</v>
      </c>
      <c r="E36" s="17" t="s">
        <v>140</v>
      </c>
      <c r="F36" s="26">
        <v>37086</v>
      </c>
      <c r="G36" s="17" t="s">
        <v>52</v>
      </c>
      <c r="H36" s="13" t="s">
        <v>68</v>
      </c>
      <c r="I36" s="13" t="s">
        <v>45</v>
      </c>
      <c r="J36" s="13"/>
      <c r="K36" s="12"/>
      <c r="L36" s="94">
        <v>46.7</v>
      </c>
      <c r="M36" s="20">
        <v>46.7</v>
      </c>
      <c r="N36" s="28">
        <v>5.170000000000002</v>
      </c>
      <c r="O36" s="6" t="s">
        <v>52</v>
      </c>
    </row>
    <row r="37" spans="1:15" ht="13.5" customHeight="1">
      <c r="A37" s="6">
        <v>13</v>
      </c>
      <c r="B37" s="7">
        <v>10</v>
      </c>
      <c r="C37" s="7" t="s">
        <v>64</v>
      </c>
      <c r="D37" s="16" t="s">
        <v>159</v>
      </c>
      <c r="E37" s="17" t="s">
        <v>140</v>
      </c>
      <c r="F37" s="26" t="s">
        <v>160</v>
      </c>
      <c r="G37" s="17" t="s">
        <v>52</v>
      </c>
      <c r="H37" s="13" t="s">
        <v>68</v>
      </c>
      <c r="I37" s="13" t="s">
        <v>47</v>
      </c>
      <c r="J37" s="13"/>
      <c r="K37" s="12"/>
      <c r="L37" s="94">
        <v>47.75</v>
      </c>
      <c r="M37" s="20">
        <v>47.75</v>
      </c>
      <c r="N37" s="28">
        <v>6.219999999999999</v>
      </c>
      <c r="O37" s="6" t="s">
        <v>72</v>
      </c>
    </row>
    <row r="38" spans="1:15" ht="13.5" customHeight="1">
      <c r="A38" s="6">
        <v>14</v>
      </c>
      <c r="B38" s="7">
        <v>9</v>
      </c>
      <c r="C38" s="7" t="s">
        <v>64</v>
      </c>
      <c r="D38" s="16" t="s">
        <v>161</v>
      </c>
      <c r="E38" s="17" t="s">
        <v>140</v>
      </c>
      <c r="F38" s="26">
        <v>36981</v>
      </c>
      <c r="G38" s="17" t="s">
        <v>72</v>
      </c>
      <c r="H38" s="13" t="s">
        <v>68</v>
      </c>
      <c r="I38" s="13" t="s">
        <v>45</v>
      </c>
      <c r="J38" s="13"/>
      <c r="K38" s="12"/>
      <c r="L38" s="94">
        <v>49.09</v>
      </c>
      <c r="M38" s="20">
        <v>49.09</v>
      </c>
      <c r="N38" s="28">
        <v>7.560000000000002</v>
      </c>
      <c r="O38" s="6" t="s">
        <v>72</v>
      </c>
    </row>
    <row r="39" spans="1:15" ht="13.5" customHeight="1">
      <c r="A39" s="6">
        <v>15</v>
      </c>
      <c r="B39" s="7">
        <v>3</v>
      </c>
      <c r="C39" s="7" t="s">
        <v>70</v>
      </c>
      <c r="D39" s="16" t="s">
        <v>162</v>
      </c>
      <c r="E39" s="17" t="s">
        <v>145</v>
      </c>
      <c r="F39" s="26">
        <v>37802</v>
      </c>
      <c r="G39" s="17" t="s">
        <v>163</v>
      </c>
      <c r="H39" s="13" t="s">
        <v>68</v>
      </c>
      <c r="I39" s="13" t="s">
        <v>45</v>
      </c>
      <c r="J39" s="13"/>
      <c r="K39" s="27"/>
      <c r="L39" s="94">
        <v>51.49</v>
      </c>
      <c r="M39" s="20">
        <v>51.49</v>
      </c>
      <c r="N39" s="28">
        <v>9.96</v>
      </c>
      <c r="O39" s="6" t="s">
        <v>163</v>
      </c>
    </row>
    <row r="40" spans="1:15" ht="13.5" customHeight="1">
      <c r="A40" s="6">
        <v>16</v>
      </c>
      <c r="B40" s="7">
        <v>1</v>
      </c>
      <c r="C40" s="7" t="s">
        <v>64</v>
      </c>
      <c r="D40" s="14" t="s">
        <v>164</v>
      </c>
      <c r="E40" s="7" t="s">
        <v>145</v>
      </c>
      <c r="F40" s="23">
        <v>37650</v>
      </c>
      <c r="G40" s="7" t="s">
        <v>163</v>
      </c>
      <c r="H40" s="12" t="s">
        <v>68</v>
      </c>
      <c r="I40" s="12" t="s">
        <v>165</v>
      </c>
      <c r="J40" s="12"/>
      <c r="K40" s="9"/>
      <c r="L40" s="94">
        <v>53.76</v>
      </c>
      <c r="M40" s="20">
        <v>53.76</v>
      </c>
      <c r="N40" s="28">
        <v>12.229999999999997</v>
      </c>
      <c r="O40" s="6" t="s">
        <v>169</v>
      </c>
    </row>
    <row r="41" spans="1:15" ht="4.5" customHeight="1" thickBot="1">
      <c r="A41" s="30"/>
      <c r="B41" s="31"/>
      <c r="C41" s="31"/>
      <c r="D41" s="32"/>
      <c r="E41" s="33"/>
      <c r="F41" s="34"/>
      <c r="G41" s="34"/>
      <c r="H41" s="35"/>
      <c r="I41" s="36"/>
      <c r="J41" s="37"/>
      <c r="K41" s="73"/>
      <c r="L41" s="95"/>
      <c r="M41" s="38"/>
      <c r="N41" s="65"/>
      <c r="O41" s="30"/>
    </row>
    <row r="42" ht="15" customHeight="1" thickTop="1"/>
    <row r="43" spans="2:15" ht="14.25" customHeight="1">
      <c r="B43" s="86" t="s">
        <v>166</v>
      </c>
      <c r="D43" s="87"/>
      <c r="E43" s="87"/>
      <c r="F43" s="87"/>
      <c r="G43" s="88"/>
      <c r="H43" s="88"/>
      <c r="L43" s="88" t="s">
        <v>42</v>
      </c>
      <c r="O43" s="89"/>
    </row>
    <row r="44" spans="2:15" ht="14.25" customHeight="1">
      <c r="B44" s="86" t="s">
        <v>167</v>
      </c>
      <c r="D44" s="90"/>
      <c r="E44" s="91"/>
      <c r="F44" s="92"/>
      <c r="G44" s="88"/>
      <c r="H44" s="88"/>
      <c r="I44" s="13"/>
      <c r="L44" s="88" t="s">
        <v>135</v>
      </c>
      <c r="O44" s="89"/>
    </row>
    <row r="45" spans="1:15" ht="14.25" customHeight="1">
      <c r="A45" s="6"/>
      <c r="G45" s="88"/>
      <c r="H45" s="88"/>
      <c r="L45" s="88" t="s">
        <v>56</v>
      </c>
      <c r="O45" s="89"/>
    </row>
  </sheetData>
  <sheetProtection/>
  <mergeCells count="9">
    <mergeCell ref="C23:J23"/>
    <mergeCell ref="L23:N23"/>
    <mergeCell ref="A1:O1"/>
    <mergeCell ref="C6:J6"/>
    <mergeCell ref="A2:O2"/>
    <mergeCell ref="A3:O3"/>
    <mergeCell ref="A4:D4"/>
    <mergeCell ref="J4:O4"/>
    <mergeCell ref="L6:N6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7030A0"/>
  </sheetPr>
  <dimension ref="A1:AK16"/>
  <sheetViews>
    <sheetView view="pageBreakPreview" zoomScale="190" zoomScaleNormal="115" zoomScaleSheetLayoutView="190" zoomScalePageLayoutView="0" workbookViewId="0" topLeftCell="A2">
      <selection activeCell="H8" sqref="H8"/>
    </sheetView>
  </sheetViews>
  <sheetFormatPr defaultColWidth="9.140625" defaultRowHeight="12.75"/>
  <cols>
    <col min="1" max="1" width="6.00390625" style="1" customWidth="1"/>
    <col min="2" max="2" width="4.7109375" style="1" customWidth="1"/>
    <col min="3" max="3" width="5.8515625" style="1" customWidth="1"/>
    <col min="4" max="4" width="26.28125" style="1" customWidth="1"/>
    <col min="5" max="5" width="0.71875" style="1" hidden="1" customWidth="1"/>
    <col min="6" max="6" width="0.5625" style="1" hidden="1" customWidth="1"/>
    <col min="7" max="7" width="10.00390625" style="1" customWidth="1"/>
    <col min="8" max="8" width="23.7109375" style="1" customWidth="1"/>
    <col min="9" max="9" width="22.8515625" style="1" hidden="1" customWidth="1"/>
    <col min="10" max="10" width="17.28125" style="1" hidden="1" customWidth="1"/>
    <col min="11" max="11" width="0.85546875" style="1" hidden="1" customWidth="1"/>
    <col min="12" max="12" width="9.28125" style="1" customWidth="1"/>
    <col min="13" max="13" width="7.421875" style="1" hidden="1" customWidth="1"/>
    <col min="14" max="14" width="6.8515625" style="1" customWidth="1"/>
    <col min="15" max="15" width="7.42187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28.5" customHeight="1">
      <c r="A2" s="153" t="str">
        <f>N_sor1</f>
        <v>Всероссийские соревнования по конькобежному спорту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28.5" customHeight="1">
      <c r="A3" s="153" t="str">
        <f>N_sor2</f>
        <v>"КУБОК КОЛОМНЫ"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33" customHeight="1">
      <c r="A4" s="154" t="s">
        <v>20</v>
      </c>
      <c r="B4" s="154"/>
      <c r="C4" s="154"/>
      <c r="D4" s="154"/>
      <c r="E4" s="85"/>
      <c r="F4" s="85"/>
      <c r="G4" s="85"/>
      <c r="H4" s="85"/>
      <c r="I4" s="85"/>
      <c r="J4" s="155" t="str">
        <f>D_d1</f>
        <v>10 октября 2015 г.</v>
      </c>
      <c r="K4" s="156"/>
      <c r="L4" s="156"/>
      <c r="M4" s="156"/>
      <c r="N4" s="156"/>
      <c r="O4" s="156"/>
    </row>
    <row r="5" spans="1:15" ht="30.75" customHeight="1">
      <c r="A5" s="108"/>
      <c r="B5" s="108"/>
      <c r="C5" s="108"/>
      <c r="D5" s="108"/>
      <c r="E5" s="83"/>
      <c r="F5" s="83"/>
      <c r="G5" s="83"/>
      <c r="H5" s="83"/>
      <c r="I5" s="83"/>
      <c r="J5" s="109"/>
      <c r="K5" s="110"/>
      <c r="L5" s="110"/>
      <c r="M5" s="110"/>
      <c r="N5" s="110"/>
      <c r="O5" s="110"/>
    </row>
    <row r="6" spans="2:37" ht="30.75" customHeight="1">
      <c r="B6" s="15"/>
      <c r="C6" s="147" t="str">
        <f>N_dev</f>
        <v>Девушки старшего возраста</v>
      </c>
      <c r="D6" s="147"/>
      <c r="E6" s="147"/>
      <c r="F6" s="147"/>
      <c r="G6" s="147"/>
      <c r="H6" s="147"/>
      <c r="I6" s="147"/>
      <c r="J6" s="147"/>
      <c r="K6" s="15"/>
      <c r="L6" s="18" t="str">
        <f>const!C10</f>
        <v>1500 метров</v>
      </c>
      <c r="M6" s="15"/>
      <c r="N6" s="15"/>
      <c r="O6" s="15"/>
      <c r="P6" s="5"/>
      <c r="Q6" s="1" t="s">
        <v>29</v>
      </c>
      <c r="R6" s="1" t="s">
        <v>30</v>
      </c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3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39</v>
      </c>
      <c r="F7" s="2" t="s">
        <v>1</v>
      </c>
      <c r="G7" s="2" t="s">
        <v>1</v>
      </c>
      <c r="H7" s="2" t="s">
        <v>40</v>
      </c>
      <c r="I7" s="2" t="s">
        <v>40</v>
      </c>
      <c r="J7" s="2" t="s">
        <v>7</v>
      </c>
      <c r="K7" s="2"/>
      <c r="L7" s="2" t="s">
        <v>3</v>
      </c>
      <c r="M7" s="2" t="s">
        <v>8</v>
      </c>
      <c r="N7" s="2" t="s">
        <v>11</v>
      </c>
      <c r="O7" s="2" t="s">
        <v>5</v>
      </c>
      <c r="P7" s="5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 thickTop="1">
      <c r="A8" s="6">
        <v>1</v>
      </c>
      <c r="B8" s="7">
        <v>17</v>
      </c>
      <c r="C8" s="24" t="s">
        <v>64</v>
      </c>
      <c r="D8" s="14" t="s">
        <v>80</v>
      </c>
      <c r="E8" s="7" t="s">
        <v>66</v>
      </c>
      <c r="F8" s="23" t="s">
        <v>81</v>
      </c>
      <c r="G8" s="7" t="s">
        <v>44</v>
      </c>
      <c r="H8" s="12" t="s">
        <v>82</v>
      </c>
      <c r="I8" s="14" t="s">
        <v>47</v>
      </c>
      <c r="J8" s="12"/>
      <c r="K8" s="9"/>
      <c r="L8" s="141">
        <f>(P8*60+Q8)/86400</f>
        <v>0.0015768518518518519</v>
      </c>
      <c r="M8" s="142"/>
      <c r="N8" s="143">
        <f>(L8-L$8)*86400</f>
        <v>0</v>
      </c>
      <c r="O8" s="67" t="str">
        <f>IF(L8&lt;=140.1/86400,"КМС",IF(L8&lt;=150.9/86400,"I разр.",IF(L8&lt;=161.7/86400,"II разр.",IF(L8&lt;=175.2/86400,"III разр.",IF(L8&lt;=191.4/86400,"I юн.",IF(L8&lt;=213/86400,"II юн.",IF(L8&lt;=240/86400,"III юн.","")))))))</f>
        <v>КМС</v>
      </c>
      <c r="P8" s="5">
        <v>2</v>
      </c>
      <c r="Q8" s="19">
        <v>16.24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>
      <c r="A9" s="6">
        <v>2</v>
      </c>
      <c r="B9" s="7">
        <v>22</v>
      </c>
      <c r="C9" s="7" t="s">
        <v>70</v>
      </c>
      <c r="D9" s="14" t="s">
        <v>75</v>
      </c>
      <c r="E9" s="7" t="s">
        <v>66</v>
      </c>
      <c r="F9" s="23" t="s">
        <v>76</v>
      </c>
      <c r="G9" s="7" t="s">
        <v>44</v>
      </c>
      <c r="H9" s="12" t="s">
        <v>68</v>
      </c>
      <c r="I9" s="14" t="s">
        <v>46</v>
      </c>
      <c r="J9" s="12"/>
      <c r="K9" s="8"/>
      <c r="L9" s="144">
        <f>(P9*60+Q9)/86400</f>
        <v>0.0016635416666666665</v>
      </c>
      <c r="M9" s="145"/>
      <c r="N9" s="137">
        <f>(L9-L$8)*86400</f>
        <v>7.4899999999999824</v>
      </c>
      <c r="O9" s="6" t="str">
        <f>IF(L9&lt;=140.1/86400,"КМС",IF(L9&lt;=150.9/86400,"I разр.",IF(L9&lt;=161.7/86400,"II разр.",IF(L9&lt;=175.2/86400,"III разр.",IF(L9&lt;=191.4/86400,"I юн.",IF(L9&lt;=213/86400,"II юн.",IF(L9&lt;=240/86400,"III юн.","")))))))</f>
        <v>I разр.</v>
      </c>
      <c r="P9" s="5">
        <v>2</v>
      </c>
      <c r="Q9" s="19">
        <v>23.73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>
      <c r="A10" s="6"/>
      <c r="B10" s="7">
        <v>23</v>
      </c>
      <c r="C10" s="7" t="s">
        <v>64</v>
      </c>
      <c r="D10" s="14" t="s">
        <v>83</v>
      </c>
      <c r="E10" s="7" t="s">
        <v>66</v>
      </c>
      <c r="F10" s="23" t="s">
        <v>84</v>
      </c>
      <c r="G10" s="7" t="s">
        <v>52</v>
      </c>
      <c r="H10" s="12" t="s">
        <v>68</v>
      </c>
      <c r="I10" s="14" t="s">
        <v>48</v>
      </c>
      <c r="J10" s="12"/>
      <c r="K10" s="8"/>
      <c r="L10" s="144" t="s">
        <v>51</v>
      </c>
      <c r="M10" s="145"/>
      <c r="N10" s="137"/>
      <c r="O10" s="6">
        <f>IF(L10&lt;=140.1/86400,"КМС",IF(L10&lt;=150.9/86400,"I разр.",IF(L10&lt;=161.7/86400,"II разр.",IF(L10&lt;=175.2/86400,"III разр.",IF(L10&lt;=191.4/86400,"I юн.",IF(L10&lt;=213/86400,"II юн.",IF(L10&lt;=240/86400,"III юн.","")))))))</f>
      </c>
      <c r="P10" s="5"/>
      <c r="Q10" s="19"/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.5" customHeight="1" thickBot="1">
      <c r="A11" s="30"/>
      <c r="B11" s="31"/>
      <c r="C11" s="31"/>
      <c r="D11" s="36"/>
      <c r="E11" s="68"/>
      <c r="F11" s="31"/>
      <c r="G11" s="31"/>
      <c r="H11" s="37"/>
      <c r="I11" s="31"/>
      <c r="J11" s="37"/>
      <c r="K11" s="69"/>
      <c r="L11" s="70"/>
      <c r="M11" s="71"/>
      <c r="N11" s="65"/>
      <c r="O11" s="30"/>
      <c r="P11" s="5"/>
      <c r="Q11" s="19"/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5.25" customHeight="1" thickTop="1">
      <c r="A12" s="6"/>
      <c r="B12" s="7"/>
      <c r="C12" s="7"/>
      <c r="D12" s="16"/>
      <c r="E12" s="26"/>
      <c r="F12" s="17"/>
      <c r="G12" s="17"/>
      <c r="H12" s="13"/>
      <c r="I12" s="12"/>
      <c r="J12" s="12"/>
      <c r="K12" s="8"/>
      <c r="L12" s="21"/>
      <c r="M12" s="29"/>
      <c r="N12" s="28"/>
      <c r="O12" s="6"/>
      <c r="P12" s="5"/>
      <c r="Q12" s="19"/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ht="3.75" customHeight="1"/>
    <row r="14" spans="2:15" ht="13.5" customHeight="1">
      <c r="B14" s="86" t="s">
        <v>191</v>
      </c>
      <c r="C14" s="86"/>
      <c r="D14" s="111"/>
      <c r="E14" s="111"/>
      <c r="F14" s="111"/>
      <c r="G14" s="88"/>
      <c r="H14" s="88"/>
      <c r="L14" s="96" t="s">
        <v>41</v>
      </c>
      <c r="M14" s="86"/>
      <c r="N14" s="86"/>
      <c r="O14" s="89"/>
    </row>
    <row r="15" spans="2:15" ht="13.5" customHeight="1">
      <c r="B15" s="86" t="s">
        <v>192</v>
      </c>
      <c r="C15" s="86"/>
      <c r="D15" s="112"/>
      <c r="E15" s="113"/>
      <c r="F15" s="114"/>
      <c r="G15" s="88"/>
      <c r="H15" s="88"/>
      <c r="I15" s="13"/>
      <c r="L15" s="96" t="s">
        <v>135</v>
      </c>
      <c r="M15" s="86"/>
      <c r="N15" s="86"/>
      <c r="O15" s="89"/>
    </row>
    <row r="16" spans="1:37" ht="13.5" customHeight="1">
      <c r="A16" s="6"/>
      <c r="B16" s="116"/>
      <c r="C16" s="116"/>
      <c r="D16" s="117"/>
      <c r="E16" s="118"/>
      <c r="F16" s="119"/>
      <c r="G16" s="119"/>
      <c r="H16" s="115"/>
      <c r="I16" s="12"/>
      <c r="J16" s="12"/>
      <c r="K16" s="8"/>
      <c r="L16" s="96" t="s">
        <v>56</v>
      </c>
      <c r="M16" s="120"/>
      <c r="N16" s="121"/>
      <c r="O16" s="6"/>
      <c r="P16" s="5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9" ht="24" customHeight="1"/>
  </sheetData>
  <sheetProtection/>
  <mergeCells count="6">
    <mergeCell ref="A1:O1"/>
    <mergeCell ref="C6:J6"/>
    <mergeCell ref="A2:O2"/>
    <mergeCell ref="A3:O3"/>
    <mergeCell ref="A4:D4"/>
    <mergeCell ref="J4:O4"/>
  </mergeCells>
  <printOptions/>
  <pageMargins left="0.3937007874015748" right="0.31496062992125984" top="0.3937007874015748" bottom="0.3937007874015748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rgb="FF7030A0"/>
  </sheetPr>
  <dimension ref="A1:AJ26"/>
  <sheetViews>
    <sheetView tabSelected="1" view="pageBreakPreview" zoomScale="175" zoomScaleSheetLayoutView="175" zoomScalePageLayoutView="0" workbookViewId="0" topLeftCell="A1">
      <selection activeCell="D8" sqref="D8"/>
    </sheetView>
  </sheetViews>
  <sheetFormatPr defaultColWidth="9.140625" defaultRowHeight="12.75"/>
  <cols>
    <col min="1" max="1" width="5.28125" style="44" customWidth="1"/>
    <col min="2" max="2" width="5.421875" style="44" customWidth="1"/>
    <col min="3" max="3" width="6.28125" style="44" customWidth="1"/>
    <col min="4" max="4" width="24.28125" style="44" customWidth="1"/>
    <col min="5" max="5" width="9.8515625" style="44" hidden="1" customWidth="1"/>
    <col min="6" max="6" width="23.8515625" style="44" hidden="1" customWidth="1"/>
    <col min="7" max="7" width="9.57421875" style="44" customWidth="1"/>
    <col min="8" max="8" width="22.8515625" style="44" customWidth="1"/>
    <col min="9" max="10" width="2.57421875" style="44" hidden="1" customWidth="1"/>
    <col min="11" max="11" width="8.421875" style="44" customWidth="1"/>
    <col min="12" max="12" width="7.421875" style="44" hidden="1" customWidth="1"/>
    <col min="13" max="13" width="7.140625" style="44" customWidth="1"/>
    <col min="14" max="14" width="7.8515625" style="44" customWidth="1"/>
    <col min="15" max="15" width="4.140625" style="44" customWidth="1"/>
    <col min="16" max="16" width="7.28125" style="44" customWidth="1"/>
    <col min="17" max="20" width="9.140625" style="44" customWidth="1"/>
    <col min="21" max="21" width="5.421875" style="44" customWidth="1"/>
    <col min="22" max="22" width="4.28125" style="44" customWidth="1"/>
    <col min="23" max="23" width="26.8515625" style="44" customWidth="1"/>
    <col min="24" max="16384" width="9.140625" style="44" customWidth="1"/>
  </cols>
  <sheetData>
    <row r="1" spans="1:15" ht="30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26"/>
    </row>
    <row r="2" spans="1:14" ht="29.25" customHeight="1">
      <c r="A2" s="157" t="str">
        <f>N_sor1</f>
        <v>Всероссийские соревнования по конькобежному спорту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29.25" customHeight="1">
      <c r="A3" s="157" t="str">
        <f>N_sor2</f>
        <v>"КУБОК КОЛОМНЫ"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44.25" customHeight="1">
      <c r="A4" s="158" t="s">
        <v>20</v>
      </c>
      <c r="B4" s="158"/>
      <c r="C4" s="158"/>
      <c r="D4" s="158"/>
      <c r="E4" s="127"/>
      <c r="F4" s="127"/>
      <c r="G4" s="127"/>
      <c r="H4" s="127"/>
      <c r="I4" s="159" t="str">
        <f>D_d1</f>
        <v>10 октября 2015 г.</v>
      </c>
      <c r="J4" s="160"/>
      <c r="K4" s="160"/>
      <c r="L4" s="160"/>
      <c r="M4" s="160"/>
      <c r="N4" s="160"/>
    </row>
    <row r="5" spans="1:14" ht="30.75" customHeight="1">
      <c r="A5" s="123"/>
      <c r="B5" s="123"/>
      <c r="C5" s="123"/>
      <c r="D5" s="123"/>
      <c r="E5" s="84"/>
      <c r="F5" s="84"/>
      <c r="G5" s="84"/>
      <c r="H5" s="84"/>
      <c r="I5" s="124"/>
      <c r="J5" s="125"/>
      <c r="K5" s="125"/>
      <c r="L5" s="125"/>
      <c r="M5" s="125"/>
      <c r="N5" s="125"/>
    </row>
    <row r="6" spans="2:36" ht="30" customHeight="1">
      <c r="B6" s="45"/>
      <c r="C6" s="161" t="str">
        <f>N_un</f>
        <v>Юноши старшего возраста</v>
      </c>
      <c r="D6" s="161"/>
      <c r="E6" s="161"/>
      <c r="F6" s="161"/>
      <c r="G6" s="161"/>
      <c r="H6" s="161"/>
      <c r="I6" s="161"/>
      <c r="J6" s="45"/>
      <c r="K6" s="46" t="str">
        <f>'[1]const'!C12</f>
        <v>3000 метров</v>
      </c>
      <c r="L6" s="45"/>
      <c r="M6" s="45"/>
      <c r="N6" s="45"/>
      <c r="O6" s="47"/>
      <c r="P6" s="48" t="s">
        <v>31</v>
      </c>
      <c r="Q6" s="48" t="s">
        <v>32</v>
      </c>
      <c r="T6" s="48"/>
      <c r="U6" s="48"/>
      <c r="V6" s="49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19.5" customHeight="1" thickBot="1">
      <c r="A7" s="50" t="s">
        <v>4</v>
      </c>
      <c r="B7" s="50" t="s">
        <v>0</v>
      </c>
      <c r="C7" s="51" t="s">
        <v>6</v>
      </c>
      <c r="D7" s="50" t="s">
        <v>2</v>
      </c>
      <c r="E7" s="50" t="s">
        <v>1</v>
      </c>
      <c r="F7" s="50"/>
      <c r="G7" s="50" t="s">
        <v>1</v>
      </c>
      <c r="H7" s="50" t="s">
        <v>40</v>
      </c>
      <c r="I7" s="50" t="s">
        <v>7</v>
      </c>
      <c r="J7" s="50"/>
      <c r="K7" s="52" t="s">
        <v>3</v>
      </c>
      <c r="L7" s="52" t="s">
        <v>8</v>
      </c>
      <c r="M7" s="52" t="s">
        <v>11</v>
      </c>
      <c r="N7" s="50" t="s">
        <v>5</v>
      </c>
      <c r="O7" s="47"/>
      <c r="P7" s="53"/>
      <c r="Q7" s="53"/>
      <c r="T7" s="48"/>
      <c r="U7" s="48"/>
      <c r="V7" s="49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15" customHeight="1" thickTop="1">
      <c r="A8" s="54">
        <v>1</v>
      </c>
      <c r="B8" s="55">
        <v>124</v>
      </c>
      <c r="C8" s="55" t="s">
        <v>70</v>
      </c>
      <c r="D8" s="56" t="s">
        <v>132</v>
      </c>
      <c r="E8" s="57" t="s">
        <v>129</v>
      </c>
      <c r="F8" s="57" t="s">
        <v>133</v>
      </c>
      <c r="G8" s="58" t="s">
        <v>44</v>
      </c>
      <c r="H8" s="59" t="s">
        <v>68</v>
      </c>
      <c r="I8" s="59"/>
      <c r="J8" s="128"/>
      <c r="K8" s="66">
        <v>0.00275</v>
      </c>
      <c r="L8" s="43"/>
      <c r="M8" s="28">
        <f>(K8-K$8)*86400</f>
        <v>0</v>
      </c>
      <c r="N8" s="25" t="s">
        <v>130</v>
      </c>
      <c r="O8" s="47">
        <v>3</v>
      </c>
      <c r="P8" s="53">
        <v>57.6</v>
      </c>
      <c r="Q8" s="53">
        <v>48.73</v>
      </c>
      <c r="T8" s="48"/>
      <c r="U8" s="48"/>
      <c r="V8" s="49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15" customHeight="1">
      <c r="A9" s="54">
        <v>2</v>
      </c>
      <c r="B9" s="49">
        <v>91</v>
      </c>
      <c r="C9" s="49" t="s">
        <v>70</v>
      </c>
      <c r="D9" s="56" t="s">
        <v>109</v>
      </c>
      <c r="E9" s="57" t="s">
        <v>66</v>
      </c>
      <c r="F9" s="57" t="s">
        <v>110</v>
      </c>
      <c r="G9" s="58" t="s">
        <v>44</v>
      </c>
      <c r="H9" s="59" t="s">
        <v>68</v>
      </c>
      <c r="I9" s="59"/>
      <c r="J9" s="60"/>
      <c r="K9" s="72">
        <f aca="true" t="shared" si="0" ref="K9:K20">(O9*60+P9)/86400</f>
        <v>0.002879050925925926</v>
      </c>
      <c r="L9" s="29"/>
      <c r="M9" s="28">
        <f aca="true" t="shared" si="1" ref="M9:M20">(K9-K$8)*86400</f>
        <v>11.150000000000016</v>
      </c>
      <c r="N9" s="6" t="str">
        <f aca="true" t="shared" si="2" ref="N9:N17">IF(K9&lt;=269/86400,"КМС",IF(K9&lt;=288/86400,"I разр.",IF(K9&lt;=309.8/86400,"II разр.",IF(K9&lt;=336.8/86400,"III разр.",IF(K9&lt;=369.2/86400,"I юн.",IF(K9&lt;=412.4/86400,"II юн.",IF(K9&lt;=466.4/86400,"III юн.","")))))))</f>
        <v>КМС</v>
      </c>
      <c r="O9" s="47">
        <v>4</v>
      </c>
      <c r="P9" s="53">
        <v>8.75</v>
      </c>
      <c r="Q9" s="53"/>
      <c r="T9" s="48"/>
      <c r="U9" s="48"/>
      <c r="V9" s="49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36" ht="15" customHeight="1">
      <c r="A10" s="54">
        <v>3</v>
      </c>
      <c r="B10" s="49">
        <v>93</v>
      </c>
      <c r="C10" s="49" t="s">
        <v>70</v>
      </c>
      <c r="D10" s="56" t="s">
        <v>96</v>
      </c>
      <c r="E10" s="57" t="s">
        <v>66</v>
      </c>
      <c r="F10" s="57" t="s">
        <v>97</v>
      </c>
      <c r="G10" s="58" t="s">
        <v>44</v>
      </c>
      <c r="H10" s="59" t="s">
        <v>68</v>
      </c>
      <c r="I10" s="59"/>
      <c r="J10" s="60"/>
      <c r="K10" s="72">
        <f t="shared" si="0"/>
        <v>0.0029503472222222223</v>
      </c>
      <c r="L10" s="29"/>
      <c r="M10" s="28">
        <f t="shared" si="1"/>
        <v>17.310000000000016</v>
      </c>
      <c r="N10" s="6" t="str">
        <f t="shared" si="2"/>
        <v>КМС</v>
      </c>
      <c r="O10" s="47">
        <v>4</v>
      </c>
      <c r="P10" s="53">
        <v>14.91</v>
      </c>
      <c r="Q10" s="53"/>
      <c r="T10" s="48"/>
      <c r="U10" s="48"/>
      <c r="V10" s="49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ht="15" customHeight="1">
      <c r="A11" s="54">
        <v>4</v>
      </c>
      <c r="B11" s="49">
        <v>99</v>
      </c>
      <c r="C11" s="49" t="s">
        <v>64</v>
      </c>
      <c r="D11" s="56" t="s">
        <v>126</v>
      </c>
      <c r="E11" s="58" t="s">
        <v>66</v>
      </c>
      <c r="F11" s="57" t="s">
        <v>127</v>
      </c>
      <c r="G11" s="58" t="s">
        <v>44</v>
      </c>
      <c r="H11" s="59" t="s">
        <v>68</v>
      </c>
      <c r="I11" s="59"/>
      <c r="J11" s="60"/>
      <c r="K11" s="72">
        <f t="shared" si="0"/>
        <v>0.003016550925925926</v>
      </c>
      <c r="L11" s="29"/>
      <c r="M11" s="28">
        <f t="shared" si="1"/>
        <v>23.03000000000002</v>
      </c>
      <c r="N11" s="6" t="str">
        <f t="shared" si="2"/>
        <v>КМС</v>
      </c>
      <c r="O11" s="47">
        <v>4</v>
      </c>
      <c r="P11" s="53">
        <v>20.63</v>
      </c>
      <c r="Q11" s="53"/>
      <c r="T11" s="48"/>
      <c r="U11" s="48"/>
      <c r="V11" s="49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ht="15" customHeight="1">
      <c r="A12" s="54">
        <v>5</v>
      </c>
      <c r="B12" s="49">
        <v>86</v>
      </c>
      <c r="C12" s="49" t="s">
        <v>64</v>
      </c>
      <c r="D12" s="56" t="s">
        <v>99</v>
      </c>
      <c r="E12" s="57" t="s">
        <v>66</v>
      </c>
      <c r="F12" s="57" t="s">
        <v>100</v>
      </c>
      <c r="G12" s="58" t="s">
        <v>44</v>
      </c>
      <c r="H12" s="59" t="s">
        <v>101</v>
      </c>
      <c r="I12" s="59"/>
      <c r="J12" s="60"/>
      <c r="K12" s="72">
        <f t="shared" si="0"/>
        <v>0.0030174768518518515</v>
      </c>
      <c r="L12" s="29"/>
      <c r="M12" s="28">
        <f t="shared" si="1"/>
        <v>23.10999999999998</v>
      </c>
      <c r="N12" s="6" t="str">
        <f t="shared" si="2"/>
        <v>КМС</v>
      </c>
      <c r="O12" s="47">
        <v>4</v>
      </c>
      <c r="P12" s="53">
        <v>20.71</v>
      </c>
      <c r="Q12" s="53"/>
      <c r="T12" s="48"/>
      <c r="U12" s="48"/>
      <c r="V12" s="49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ht="15" customHeight="1">
      <c r="A13" s="54">
        <v>6</v>
      </c>
      <c r="B13" s="49">
        <v>108</v>
      </c>
      <c r="C13" s="49" t="s">
        <v>70</v>
      </c>
      <c r="D13" s="56" t="s">
        <v>93</v>
      </c>
      <c r="E13" s="57" t="s">
        <v>66</v>
      </c>
      <c r="F13" s="57">
        <v>36207</v>
      </c>
      <c r="G13" s="58" t="s">
        <v>44</v>
      </c>
      <c r="H13" s="59" t="s">
        <v>82</v>
      </c>
      <c r="I13" s="59"/>
      <c r="J13" s="60"/>
      <c r="K13" s="72">
        <f t="shared" si="0"/>
        <v>0.003044675925925926</v>
      </c>
      <c r="L13" s="29"/>
      <c r="M13" s="28">
        <f t="shared" si="1"/>
        <v>25.460000000000015</v>
      </c>
      <c r="N13" s="6" t="str">
        <f t="shared" si="2"/>
        <v>КМС</v>
      </c>
      <c r="O13" s="47">
        <v>4</v>
      </c>
      <c r="P13" s="53">
        <v>23.06</v>
      </c>
      <c r="Q13" s="53"/>
      <c r="T13" s="48"/>
      <c r="U13" s="48"/>
      <c r="V13" s="49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ht="15" customHeight="1">
      <c r="A14" s="54">
        <v>7</v>
      </c>
      <c r="B14" s="49">
        <v>101</v>
      </c>
      <c r="C14" s="49" t="s">
        <v>64</v>
      </c>
      <c r="D14" s="56" t="s">
        <v>119</v>
      </c>
      <c r="E14" s="57" t="s">
        <v>66</v>
      </c>
      <c r="F14" s="57" t="s">
        <v>120</v>
      </c>
      <c r="G14" s="58" t="s">
        <v>44</v>
      </c>
      <c r="H14" s="59" t="s">
        <v>68</v>
      </c>
      <c r="I14" s="59"/>
      <c r="J14" s="60"/>
      <c r="K14" s="72">
        <f t="shared" si="0"/>
        <v>0.003055787037037037</v>
      </c>
      <c r="L14" s="29"/>
      <c r="M14" s="28">
        <f t="shared" si="1"/>
        <v>26.42000000000001</v>
      </c>
      <c r="N14" s="6" t="str">
        <f t="shared" si="2"/>
        <v>КМС</v>
      </c>
      <c r="O14" s="47">
        <v>4</v>
      </c>
      <c r="P14" s="53">
        <v>24.02</v>
      </c>
      <c r="Q14" s="53"/>
      <c r="T14" s="48"/>
      <c r="U14" s="48"/>
      <c r="V14" s="49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ht="15" customHeight="1">
      <c r="A15" s="54">
        <v>8</v>
      </c>
      <c r="B15" s="49">
        <v>109</v>
      </c>
      <c r="C15" s="49" t="s">
        <v>64</v>
      </c>
      <c r="D15" s="56" t="s">
        <v>86</v>
      </c>
      <c r="E15" s="58" t="s">
        <v>66</v>
      </c>
      <c r="F15" s="57" t="s">
        <v>87</v>
      </c>
      <c r="G15" s="58" t="s">
        <v>44</v>
      </c>
      <c r="H15" s="59" t="s">
        <v>88</v>
      </c>
      <c r="I15" s="59"/>
      <c r="J15" s="60"/>
      <c r="K15" s="72">
        <f t="shared" si="0"/>
        <v>0.003065393518518519</v>
      </c>
      <c r="L15" s="29"/>
      <c r="M15" s="28">
        <f t="shared" si="1"/>
        <v>27.25000000000005</v>
      </c>
      <c r="N15" s="6" t="str">
        <f t="shared" si="2"/>
        <v>КМС</v>
      </c>
      <c r="O15" s="47">
        <v>4</v>
      </c>
      <c r="P15" s="53">
        <v>24.85</v>
      </c>
      <c r="Q15" s="53"/>
      <c r="T15" s="48"/>
      <c r="U15" s="48"/>
      <c r="V15" s="49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ht="15" customHeight="1">
      <c r="A16" s="54">
        <v>9</v>
      </c>
      <c r="B16" s="49">
        <v>105</v>
      </c>
      <c r="C16" s="49" t="s">
        <v>64</v>
      </c>
      <c r="D16" s="56" t="s">
        <v>124</v>
      </c>
      <c r="E16" s="57" t="s">
        <v>66</v>
      </c>
      <c r="F16" s="57" t="s">
        <v>125</v>
      </c>
      <c r="G16" s="58" t="s">
        <v>44</v>
      </c>
      <c r="H16" s="59" t="s">
        <v>68</v>
      </c>
      <c r="I16" s="59"/>
      <c r="J16" s="60"/>
      <c r="K16" s="72">
        <f t="shared" si="0"/>
        <v>0.003066087962962963</v>
      </c>
      <c r="L16" s="29"/>
      <c r="M16" s="28">
        <f t="shared" si="1"/>
        <v>27.31000000000003</v>
      </c>
      <c r="N16" s="6" t="str">
        <f t="shared" si="2"/>
        <v>КМС</v>
      </c>
      <c r="O16" s="47">
        <v>4</v>
      </c>
      <c r="P16" s="53">
        <v>24.91</v>
      </c>
      <c r="Q16" s="53"/>
      <c r="T16" s="48"/>
      <c r="U16" s="48"/>
      <c r="V16" s="49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ht="15" customHeight="1">
      <c r="A17" s="54">
        <v>10</v>
      </c>
      <c r="B17" s="49">
        <v>92</v>
      </c>
      <c r="C17" s="49" t="s">
        <v>70</v>
      </c>
      <c r="D17" s="56" t="s">
        <v>111</v>
      </c>
      <c r="E17" s="57" t="s">
        <v>66</v>
      </c>
      <c r="F17" s="57" t="s">
        <v>112</v>
      </c>
      <c r="G17" s="58" t="s">
        <v>44</v>
      </c>
      <c r="H17" s="59" t="s">
        <v>68</v>
      </c>
      <c r="I17" s="59"/>
      <c r="J17" s="60"/>
      <c r="K17" s="72">
        <f t="shared" si="0"/>
        <v>0.003076736111111111</v>
      </c>
      <c r="L17" s="29"/>
      <c r="M17" s="28">
        <f t="shared" si="1"/>
        <v>28.22999999999999</v>
      </c>
      <c r="N17" s="6" t="str">
        <f t="shared" si="2"/>
        <v>КМС</v>
      </c>
      <c r="O17" s="47">
        <v>4</v>
      </c>
      <c r="P17" s="53">
        <v>25.83</v>
      </c>
      <c r="Q17" s="53"/>
      <c r="T17" s="48"/>
      <c r="U17" s="48"/>
      <c r="V17" s="49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ht="15" customHeight="1">
      <c r="A18" s="54">
        <v>11</v>
      </c>
      <c r="B18" s="49">
        <v>97</v>
      </c>
      <c r="C18" s="49" t="s">
        <v>70</v>
      </c>
      <c r="D18" s="56" t="s">
        <v>118</v>
      </c>
      <c r="E18" s="57" t="s">
        <v>66</v>
      </c>
      <c r="F18" s="57">
        <v>36186</v>
      </c>
      <c r="G18" s="58" t="s">
        <v>44</v>
      </c>
      <c r="H18" s="59" t="s">
        <v>68</v>
      </c>
      <c r="I18" s="59"/>
      <c r="J18" s="60"/>
      <c r="K18" s="72">
        <f t="shared" si="0"/>
        <v>0.003092708333333333</v>
      </c>
      <c r="L18" s="29"/>
      <c r="M18" s="28">
        <f t="shared" si="1"/>
        <v>29.61</v>
      </c>
      <c r="N18" s="6" t="s">
        <v>52</v>
      </c>
      <c r="O18" s="47">
        <v>4</v>
      </c>
      <c r="P18" s="53">
        <v>27.21</v>
      </c>
      <c r="Q18" s="53"/>
      <c r="T18" s="48"/>
      <c r="U18" s="48"/>
      <c r="V18" s="49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6" ht="15" customHeight="1">
      <c r="A19" s="54">
        <v>12</v>
      </c>
      <c r="B19" s="49">
        <v>85</v>
      </c>
      <c r="C19" s="49" t="s">
        <v>64</v>
      </c>
      <c r="D19" s="56" t="s">
        <v>114</v>
      </c>
      <c r="E19" s="58" t="s">
        <v>66</v>
      </c>
      <c r="F19" s="57" t="s">
        <v>115</v>
      </c>
      <c r="G19" s="58" t="s">
        <v>44</v>
      </c>
      <c r="H19" s="59" t="s">
        <v>101</v>
      </c>
      <c r="I19" s="59"/>
      <c r="J19" s="60"/>
      <c r="K19" s="72">
        <f t="shared" si="0"/>
        <v>0.003199074074074074</v>
      </c>
      <c r="L19" s="29"/>
      <c r="M19" s="28">
        <f t="shared" si="1"/>
        <v>38.79999999999999</v>
      </c>
      <c r="N19" s="6" t="str">
        <f>IF(K19&lt;=269/86400,"КМС",IF(K19&lt;=288/86400,"I разр.",IF(K19&lt;=309.8/86400,"II разр.",IF(K19&lt;=336.8/86400,"III разр.",IF(K19&lt;=369.2/86400,"I юн.",IF(K19&lt;=412.4/86400,"II юн.",IF(K19&lt;=466.4/86400,"III юн.","")))))))</f>
        <v>I разр.</v>
      </c>
      <c r="O19" s="47">
        <v>4</v>
      </c>
      <c r="P19" s="53">
        <v>36.4</v>
      </c>
      <c r="Q19" s="53"/>
      <c r="T19" s="48"/>
      <c r="U19" s="48"/>
      <c r="V19" s="49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ht="15" customHeight="1">
      <c r="A20" s="54">
        <v>13</v>
      </c>
      <c r="B20" s="49">
        <v>106</v>
      </c>
      <c r="C20" s="49" t="s">
        <v>70</v>
      </c>
      <c r="D20" s="56" t="s">
        <v>108</v>
      </c>
      <c r="E20" s="57" t="s">
        <v>66</v>
      </c>
      <c r="F20" s="57">
        <v>36275</v>
      </c>
      <c r="G20" s="58" t="s">
        <v>44</v>
      </c>
      <c r="H20" s="59" t="s">
        <v>90</v>
      </c>
      <c r="I20" s="59"/>
      <c r="J20" s="60"/>
      <c r="K20" s="72">
        <f t="shared" si="0"/>
        <v>0.0033263888888888887</v>
      </c>
      <c r="L20" s="29"/>
      <c r="M20" s="28">
        <f t="shared" si="1"/>
        <v>49.8</v>
      </c>
      <c r="N20" s="6" t="str">
        <f>IF(K20&lt;=269/86400,"КМС",IF(K20&lt;=288/86400,"I разр.",IF(K20&lt;=309.8/86400,"II разр.",IF(K20&lt;=336.8/86400,"III разр.",IF(K20&lt;=369.2/86400,"I юн.",IF(K20&lt;=412.4/86400,"II юн.",IF(K20&lt;=466.4/86400,"III юн.","")))))))</f>
        <v>I разр.</v>
      </c>
      <c r="O20" s="47">
        <v>4</v>
      </c>
      <c r="P20" s="53">
        <v>47.4</v>
      </c>
      <c r="Q20" s="53"/>
      <c r="T20" s="48"/>
      <c r="U20" s="48"/>
      <c r="V20" s="49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ht="6" customHeight="1" thickBot="1">
      <c r="A21" s="74"/>
      <c r="B21" s="75"/>
      <c r="C21" s="75"/>
      <c r="D21" s="76"/>
      <c r="E21" s="77"/>
      <c r="F21" s="77"/>
      <c r="G21" s="78"/>
      <c r="H21" s="78"/>
      <c r="I21" s="78"/>
      <c r="J21" s="79"/>
      <c r="K21" s="80"/>
      <c r="L21" s="81"/>
      <c r="M21" s="82"/>
      <c r="N21" s="74"/>
      <c r="O21" s="47"/>
      <c r="P21" s="53"/>
      <c r="Q21" s="53"/>
      <c r="T21" s="48"/>
      <c r="U21" s="48"/>
      <c r="V21" s="49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ht="13.5" thickTop="1"/>
    <row r="23" spans="2:14" s="1" customFormat="1" ht="15" customHeight="1">
      <c r="B23" s="86" t="s">
        <v>193</v>
      </c>
      <c r="D23" s="87"/>
      <c r="E23" s="87"/>
      <c r="F23" s="88"/>
      <c r="G23" s="88"/>
      <c r="K23" s="96" t="s">
        <v>41</v>
      </c>
      <c r="N23" s="89"/>
    </row>
    <row r="24" spans="2:14" s="1" customFormat="1" ht="15" customHeight="1">
      <c r="B24" s="86" t="s">
        <v>194</v>
      </c>
      <c r="D24" s="90"/>
      <c r="E24" s="92"/>
      <c r="F24" s="88"/>
      <c r="G24" s="88"/>
      <c r="H24" s="13"/>
      <c r="K24" s="96" t="s">
        <v>135</v>
      </c>
      <c r="N24" s="89"/>
    </row>
    <row r="25" spans="1:36" s="1" customFormat="1" ht="16.5" customHeight="1">
      <c r="A25" s="6"/>
      <c r="B25" s="7"/>
      <c r="C25" s="7"/>
      <c r="D25" s="16"/>
      <c r="E25" s="17"/>
      <c r="F25" s="17"/>
      <c r="G25" s="13"/>
      <c r="H25" s="12"/>
      <c r="I25" s="12"/>
      <c r="J25" s="8"/>
      <c r="K25" s="96" t="s">
        <v>56</v>
      </c>
      <c r="L25" s="29"/>
      <c r="M25" s="28"/>
      <c r="N25" s="6"/>
      <c r="O25" s="5"/>
      <c r="P25" s="19"/>
      <c r="Q25" s="19"/>
      <c r="T25" s="4"/>
      <c r="U25" s="4"/>
      <c r="V25" s="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6.5" customHeight="1">
      <c r="A26" s="6"/>
      <c r="B26" s="7"/>
      <c r="C26" s="7"/>
      <c r="D26" s="16"/>
      <c r="E26" s="17"/>
      <c r="F26" s="17"/>
      <c r="G26" s="13"/>
      <c r="H26" s="12"/>
      <c r="I26" s="12"/>
      <c r="J26" s="8"/>
      <c r="K26" s="88"/>
      <c r="L26" s="29"/>
      <c r="M26" s="28"/>
      <c r="N26" s="6"/>
      <c r="O26" s="5"/>
      <c r="P26" s="19"/>
      <c r="Q26" s="19"/>
      <c r="T26" s="4"/>
      <c r="U26" s="4"/>
      <c r="V26" s="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</sheetData>
  <sheetProtection/>
  <mergeCells count="6">
    <mergeCell ref="A1:N1"/>
    <mergeCell ref="A2:N2"/>
    <mergeCell ref="A3:N3"/>
    <mergeCell ref="A4:D4"/>
    <mergeCell ref="I4:N4"/>
    <mergeCell ref="C6:I6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12</v>
      </c>
      <c r="B1" t="s">
        <v>13</v>
      </c>
      <c r="C1" s="39" t="s">
        <v>57</v>
      </c>
    </row>
    <row r="2" spans="2:3" ht="12.75">
      <c r="B2" t="s">
        <v>14</v>
      </c>
      <c r="C2" s="39" t="s">
        <v>58</v>
      </c>
    </row>
    <row r="3" spans="1:3" ht="12.75">
      <c r="A3" t="s">
        <v>15</v>
      </c>
      <c r="B3" t="s">
        <v>16</v>
      </c>
      <c r="C3" s="39" t="s">
        <v>59</v>
      </c>
    </row>
    <row r="4" spans="2:3" ht="12.75">
      <c r="B4" t="s">
        <v>17</v>
      </c>
      <c r="C4" s="39" t="s">
        <v>60</v>
      </c>
    </row>
    <row r="5" spans="2:3" ht="12.75">
      <c r="B5" t="s">
        <v>18</v>
      </c>
      <c r="C5" s="39" t="s">
        <v>61</v>
      </c>
    </row>
    <row r="6" spans="2:3" ht="12.75">
      <c r="B6" t="s">
        <v>19</v>
      </c>
      <c r="C6" s="39"/>
    </row>
    <row r="7" spans="1:3" ht="12.75">
      <c r="A7" s="39" t="s">
        <v>21</v>
      </c>
      <c r="B7" s="39" t="s">
        <v>22</v>
      </c>
      <c r="C7" s="39" t="s">
        <v>62</v>
      </c>
    </row>
    <row r="8" spans="2:3" ht="12.75">
      <c r="B8" s="39" t="s">
        <v>23</v>
      </c>
      <c r="C8" s="39" t="s">
        <v>63</v>
      </c>
    </row>
    <row r="9" spans="1:3" ht="12.75">
      <c r="A9" s="39" t="s">
        <v>24</v>
      </c>
      <c r="B9" s="40" t="s">
        <v>25</v>
      </c>
      <c r="C9" s="39" t="s">
        <v>10</v>
      </c>
    </row>
    <row r="10" spans="2:3" ht="12.75">
      <c r="B10" s="40" t="s">
        <v>26</v>
      </c>
      <c r="C10" s="39" t="s">
        <v>33</v>
      </c>
    </row>
    <row r="11" spans="2:3" ht="12.75">
      <c r="B11" s="40" t="s">
        <v>27</v>
      </c>
      <c r="C11" s="39" t="s">
        <v>37</v>
      </c>
    </row>
    <row r="12" spans="2:3" ht="12.75">
      <c r="B12" s="40" t="s">
        <v>28</v>
      </c>
      <c r="C12" s="39" t="s">
        <v>38</v>
      </c>
    </row>
    <row r="13" spans="2:3" ht="12.75">
      <c r="B13" s="40" t="s">
        <v>25</v>
      </c>
      <c r="C13" s="39" t="s">
        <v>9</v>
      </c>
    </row>
    <row r="14" spans="2:3" ht="12.75">
      <c r="B14" s="40" t="s">
        <v>26</v>
      </c>
      <c r="C14" s="39" t="s">
        <v>34</v>
      </c>
    </row>
    <row r="15" spans="2:3" ht="12.75">
      <c r="B15" s="40" t="s">
        <v>27</v>
      </c>
      <c r="C15" s="39" t="s">
        <v>36</v>
      </c>
    </row>
    <row r="16" spans="2:3" ht="12.75">
      <c r="B16" s="40" t="s">
        <v>28</v>
      </c>
      <c r="C16" s="39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2015-10-10T10:26:25Z</cp:lastPrinted>
  <dcterms:created xsi:type="dcterms:W3CDTF">1996-10-08T23:32:33Z</dcterms:created>
  <dcterms:modified xsi:type="dcterms:W3CDTF">2015-10-11T06:55:08Z</dcterms:modified>
  <cp:category/>
  <cp:version/>
  <cp:contentType/>
  <cp:contentStatus/>
</cp:coreProperties>
</file>