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1"/>
  </bookViews>
  <sheets>
    <sheet name="500_01" sheetId="1" r:id="rId1"/>
    <sheet name="500_02" sheetId="2" r:id="rId2"/>
    <sheet name="1000_01" sheetId="3" r:id="rId3"/>
    <sheet name="1000_02" sheetId="4" r:id="rId4"/>
    <sheet name="const" sheetId="5" r:id="rId5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'1000_02'!#REF!</definedName>
    <definedName name="Men1000_1">'1000_01'!$B$6:$B$13</definedName>
    <definedName name="Men1000_2">#REF!</definedName>
    <definedName name="Men500_1">'500_01'!$B$6:$B$13</definedName>
    <definedName name="Men500_2">#REF!</definedName>
    <definedName name="N_dev">'const'!$C$8</definedName>
    <definedName name="N_sor1">'const'!$C$1</definedName>
    <definedName name="N_sor2">'const'!$C$2</definedName>
    <definedName name="N_un">'const'!$C$7</definedName>
    <definedName name="Women1000_1">'1000_02'!$B$6:$B$13</definedName>
    <definedName name="Women1000_2">#REF!</definedName>
    <definedName name="Women500" localSheetId="1">'500_02'!#REF!</definedName>
    <definedName name="Women500_1">'500_02'!$B$6:$B$14</definedName>
    <definedName name="Women500_2">#REF!</definedName>
    <definedName name="_xlnm.Print_Titles" localSheetId="2">'1000_01'!$1:$3</definedName>
    <definedName name="_xlnm.Print_Titles" localSheetId="3">'1000_02'!$1:$3</definedName>
    <definedName name="_xlnm.Print_Titles" localSheetId="0">'500_01'!$1:$3</definedName>
    <definedName name="_xlnm.Print_Titles" localSheetId="1">'500_02'!$1:$3</definedName>
    <definedName name="_xlnm.Print_Area" localSheetId="2">'1000_01'!$A$1:$O$25</definedName>
    <definedName name="_xlnm.Print_Area" localSheetId="3">'1000_02'!$A$1:$O$25</definedName>
    <definedName name="_xlnm.Print_Area" localSheetId="0">'500_01'!$A$1:$O$23</definedName>
    <definedName name="_xlnm.Print_Area" localSheetId="1">'500_02'!$A$1:$O$24</definedName>
  </definedNames>
  <calcPr fullCalcOnLoad="1"/>
</workbook>
</file>

<file path=xl/sharedStrings.xml><?xml version="1.0" encoding="utf-8"?>
<sst xmlns="http://schemas.openxmlformats.org/spreadsheetml/2006/main" count="308" uniqueCount="105">
  <si>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</si>
  <si>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</si>
  <si>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</si>
  <si>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</si>
  <si>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</si>
  <si>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</si>
  <si>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</si>
  <si>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</si>
  <si>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</si>
  <si>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 метров</t>
  </si>
  <si>
    <t>Отст.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</si>
  <si>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</si>
  <si>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</si>
  <si>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</si>
  <si>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</si>
  <si>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</si>
  <si>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</si>
  <si>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</si>
  <si>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</si>
  <si>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</si>
  <si>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</si>
  <si>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</si>
  <si>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</si>
  <si>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</si>
  <si>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</si>
  <si>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</si>
  <si>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</si>
  <si>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</si>
  <si>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1000 метров</t>
  </si>
  <si>
    <t>Регион</t>
  </si>
  <si>
    <t>4.12,00</t>
  </si>
  <si>
    <t>МС</t>
  </si>
  <si>
    <r>
      <t>t льда: - 6,2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</si>
  <si>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Главный судья соревнований</t>
  </si>
  <si>
    <t>В.В. Баканов</t>
  </si>
  <si>
    <t>2.10,00</t>
  </si>
  <si>
    <t>t воздуха: + 14°С</t>
  </si>
  <si>
    <t>Влажность: 44,5%</t>
  </si>
  <si>
    <t>Начало:12:50</t>
  </si>
  <si>
    <t>Окончание:13:30</t>
  </si>
  <si>
    <r>
      <t>t льда: - 6,3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</si>
  <si>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Всероссийские соревнования по конькобежному спорту</t>
  </si>
  <si>
    <t>на призы ЗМС В.А. Муратова</t>
  </si>
  <si>
    <t>04 - 05 апреля 2015 г.</t>
  </si>
  <si>
    <t>04 апреля 2015 г.</t>
  </si>
  <si>
    <t>05 апреля 2015 г.</t>
  </si>
  <si>
    <t>Юниоры</t>
  </si>
  <si>
    <t>Юниорки</t>
  </si>
  <si>
    <t>i</t>
  </si>
  <si>
    <t xml:space="preserve">ТЕРНУЩАК Анастасия </t>
  </si>
  <si>
    <t>юн</t>
  </si>
  <si>
    <t>II разр.</t>
  </si>
  <si>
    <t>Архангельская область</t>
  </si>
  <si>
    <t>Сютковская Т.Б.</t>
  </si>
  <si>
    <t>o</t>
  </si>
  <si>
    <t>КМС</t>
  </si>
  <si>
    <t>Москва</t>
  </si>
  <si>
    <t>СОКОЛОВА Ксения</t>
  </si>
  <si>
    <t>1 разр.</t>
  </si>
  <si>
    <t>Тверская область</t>
  </si>
  <si>
    <t>Ходжаева М.Х.</t>
  </si>
  <si>
    <t xml:space="preserve">СТЕШИНА Анастасия </t>
  </si>
  <si>
    <t>I разр.</t>
  </si>
  <si>
    <t>Ульяновская область</t>
  </si>
  <si>
    <t>Коваленко Л.А.</t>
  </si>
  <si>
    <t xml:space="preserve">ГУЩИНА Алла </t>
  </si>
  <si>
    <t>Республика Удмуртия</t>
  </si>
  <si>
    <t>Иванов А.С.</t>
  </si>
  <si>
    <t xml:space="preserve">ГОГОХИЯ Анна </t>
  </si>
  <si>
    <t>Вологодская область</t>
  </si>
  <si>
    <t>Икконен Н.А.</t>
  </si>
  <si>
    <t>ГАНЧУК Анастасия</t>
  </si>
  <si>
    <t>Республика Беларусь</t>
  </si>
  <si>
    <t>Ильютик С.А., казакевич Л.В.</t>
  </si>
  <si>
    <t xml:space="preserve">СТРЕЛЬНИКОВА Дарья </t>
  </si>
  <si>
    <t>Московская область</t>
  </si>
  <si>
    <t>Гришин В.В.</t>
  </si>
  <si>
    <t>ТРАНДАФИЛОВА Елена</t>
  </si>
  <si>
    <t>Смирнова Е.В.</t>
  </si>
  <si>
    <t xml:space="preserve">ДЖОС Никита </t>
  </si>
  <si>
    <t xml:space="preserve">ГИЗАТУЛЛИН Руслан </t>
  </si>
  <si>
    <t xml:space="preserve">ГЕНАЕВ Илья </t>
  </si>
  <si>
    <t>Моржева Г.В.</t>
  </si>
  <si>
    <t xml:space="preserve">ЗОЛОТАРЕВ Артем </t>
  </si>
  <si>
    <t>Санкт-Петербург</t>
  </si>
  <si>
    <t>Никулин К.,В., Никулина Л.В.</t>
  </si>
  <si>
    <t xml:space="preserve">ПРУСОВ Евгений </t>
  </si>
  <si>
    <t>Тульская область</t>
  </si>
  <si>
    <t>Прусова Е.В.</t>
  </si>
  <si>
    <t>СМОРГОВИЧ Егор</t>
  </si>
  <si>
    <t>Ильютик С.А., Казакевич Л.В.</t>
  </si>
  <si>
    <t>КУЧЕРЯВЕНКО Дмитрий</t>
  </si>
  <si>
    <t>Начало: 11:15</t>
  </si>
  <si>
    <r>
      <t xml:space="preserve">t льда: - 6,4 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</si>
  <si>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t воздуха: + 14,3 °С</t>
  </si>
  <si>
    <t>Влажность: 42 %</t>
  </si>
  <si>
    <t>Окончание: 11:20</t>
  </si>
  <si>
    <t>III разр.</t>
  </si>
  <si>
    <t>DNS</t>
  </si>
  <si>
    <t>Начало: 12:30</t>
  </si>
  <si>
    <t>Окончание: 12:35</t>
  </si>
  <si>
    <t>t воздуха: + 14,2 °С</t>
  </si>
  <si>
    <t>Влажность: 41 %</t>
  </si>
  <si>
    <t>Начало: 18:05</t>
  </si>
  <si>
    <t>Окончание: 18:10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</si>
</sst>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  <numFmt numFmtId="209" formatCode="m:ss.00"/>
    <numFmt numFmtId="210" formatCode="#&quot; &quot;?/4"/>
    <numFmt numFmtId="211" formatCode="_(* #,##0.0_);_(* \(#,##0.0\);_(* &quot;-&quot;??_);_(@_)"/>
  </numFmts>
  <fonts count="5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Calibri"/>
      <family val="2"/>
    </font>
    <font>
      <b/>
      <sz val="18"/>
      <name val="CourierPS"/>
      <family val="3"/>
    </font>
    <font>
      <b/>
      <sz val="17"/>
      <name val="CourierPS"/>
      <family val="3"/>
    </font>
    <font>
      <b/>
      <sz val="16"/>
      <name val="CourierPS"/>
      <family val="3"/>
    </font>
    <font>
      <i/>
      <sz val="12"/>
      <name val="CourierPS"/>
      <family val="3"/>
    </font>
    <font>
      <sz val="16"/>
      <name val="CourierPS"/>
      <family val="3"/>
    </font>
    <font>
      <b/>
      <sz val="20"/>
      <name val="CourierPS"/>
      <family val="3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8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14" fontId="1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2" fontId="3" fillId="0" borderId="11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left" vertical="justify" wrapText="1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 wrapText="1"/>
    </xf>
    <xf numFmtId="180" fontId="1" fillId="0" borderId="12" xfId="0" applyNumberFormat="1" applyFont="1" applyFill="1" applyBorder="1" applyAlignment="1">
      <alignment vertical="justify"/>
    </xf>
    <xf numFmtId="207" fontId="0" fillId="0" borderId="0" xfId="0" applyNumberFormat="1" applyBorder="1" applyAlignment="1">
      <alignment wrapText="1"/>
    </xf>
    <xf numFmtId="182" fontId="3" fillId="0" borderId="12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202" fontId="1" fillId="0" borderId="12" xfId="0" applyNumberFormat="1" applyFont="1" applyBorder="1" applyAlignment="1">
      <alignment horizontal="left" vertical="justify" wrapText="1"/>
    </xf>
    <xf numFmtId="0" fontId="10" fillId="0" borderId="10" xfId="0" applyFont="1" applyBorder="1" applyAlignment="1">
      <alignment horizontal="center" vertical="justify"/>
    </xf>
    <xf numFmtId="0" fontId="10" fillId="0" borderId="1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horizontal="left" vertical="justify" wrapText="1"/>
    </xf>
    <xf numFmtId="14" fontId="10" fillId="0" borderId="10" xfId="0" applyNumberFormat="1" applyFont="1" applyFill="1" applyBorder="1" applyAlignment="1">
      <alignment horizontal="center" vertical="justify" wrapText="1"/>
    </xf>
    <xf numFmtId="0" fontId="10" fillId="0" borderId="10" xfId="0" applyFont="1" applyFill="1" applyBorder="1" applyAlignment="1">
      <alignment horizontal="center" vertical="justify" wrapText="1"/>
    </xf>
    <xf numFmtId="0" fontId="10" fillId="0" borderId="10" xfId="0" applyFont="1" applyFill="1" applyBorder="1" applyAlignment="1">
      <alignment vertical="justify" wrapText="1"/>
    </xf>
    <xf numFmtId="0" fontId="10" fillId="0" borderId="10" xfId="0" applyFont="1" applyFill="1" applyBorder="1" applyAlignment="1">
      <alignment vertical="justify"/>
    </xf>
    <xf numFmtId="0" fontId="12" fillId="0" borderId="10" xfId="0" applyFont="1" applyBorder="1" applyAlignment="1">
      <alignment horizontal="left" vertical="justify" wrapText="1"/>
    </xf>
    <xf numFmtId="183" fontId="10" fillId="0" borderId="10" xfId="0" applyNumberFormat="1" applyFont="1" applyBorder="1" applyAlignment="1">
      <alignment horizontal="left" vertical="justify" wrapText="1"/>
    </xf>
    <xf numFmtId="202" fontId="10" fillId="0" borderId="10" xfId="0" applyNumberFormat="1" applyFont="1" applyBorder="1" applyAlignment="1">
      <alignment horizontal="left" vertical="justify" wrapText="1"/>
    </xf>
    <xf numFmtId="2" fontId="3" fillId="0" borderId="0" xfId="0" applyNumberFormat="1" applyFont="1" applyBorder="1" applyAlignment="1">
      <alignment horizontal="left" vertical="justify" wrapText="1"/>
    </xf>
    <xf numFmtId="202" fontId="1" fillId="0" borderId="11" xfId="0" applyNumberFormat="1" applyFont="1" applyBorder="1" applyAlignment="1">
      <alignment horizontal="left" vertical="justify" wrapText="1"/>
    </xf>
    <xf numFmtId="0" fontId="1" fillId="0" borderId="10" xfId="0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180" fontId="1" fillId="0" borderId="10" xfId="0" applyNumberFormat="1" applyFont="1" applyBorder="1" applyAlignment="1">
      <alignment vertical="justify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18" fillId="0" borderId="10" xfId="0" applyFont="1" applyBorder="1" applyAlignment="1">
      <alignment horizontal="center" vertical="justify"/>
    </xf>
    <xf numFmtId="0" fontId="1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14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5.jpeg" /><Relationship Id="rId3" Type="http://schemas.openxmlformats.org/officeDocument/2006/relationships/image" Target="../media/image14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5.jpeg" /><Relationship Id="rId3" Type="http://schemas.openxmlformats.org/officeDocument/2006/relationships/image" Target="../media/image13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5.jpeg" /><Relationship Id="rId3" Type="http://schemas.openxmlformats.org/officeDocument/2006/relationships/image" Target="../media/image2.emf" /><Relationship Id="rId4" Type="http://schemas.openxmlformats.org/officeDocument/2006/relationships/image" Target="../media/image9.emf" /><Relationship Id="rId5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5.jpeg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0</xdr:row>
      <xdr:rowOff>0</xdr:rowOff>
    </xdr:from>
    <xdr:to>
      <xdr:col>13</xdr:col>
      <xdr:colOff>142875</xdr:colOff>
      <xdr:row>1</xdr:row>
      <xdr:rowOff>152400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133350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0</xdr:rowOff>
    </xdr:from>
    <xdr:to>
      <xdr:col>20</xdr:col>
      <xdr:colOff>371475</xdr:colOff>
      <xdr:row>3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67775" y="7048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0</xdr:rowOff>
    </xdr:from>
    <xdr:to>
      <xdr:col>18</xdr:col>
      <xdr:colOff>571500</xdr:colOff>
      <xdr:row>3</xdr:row>
      <xdr:rowOff>38100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58125" y="7048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</xdr:row>
      <xdr:rowOff>0</xdr:rowOff>
    </xdr:from>
    <xdr:to>
      <xdr:col>17</xdr:col>
      <xdr:colOff>180975</xdr:colOff>
      <xdr:row>3</xdr:row>
      <xdr:rowOff>57150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67525" y="70485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428625</xdr:colOff>
      <xdr:row>0</xdr:row>
      <xdr:rowOff>381000</xdr:rowOff>
    </xdr:from>
    <xdr:to>
      <xdr:col>14</xdr:col>
      <xdr:colOff>485775</xdr:colOff>
      <xdr:row>2</xdr:row>
      <xdr:rowOff>38100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381000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390525</xdr:rowOff>
    </xdr:from>
    <xdr:to>
      <xdr:col>2</xdr:col>
      <xdr:colOff>371475</xdr:colOff>
      <xdr:row>2</xdr:row>
      <xdr:rowOff>38100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0525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0</xdr:rowOff>
    </xdr:from>
    <xdr:to>
      <xdr:col>20</xdr:col>
      <xdr:colOff>295275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8286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0</xdr:rowOff>
    </xdr:from>
    <xdr:to>
      <xdr:col>18</xdr:col>
      <xdr:colOff>495300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0" y="8286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9525</xdr:rowOff>
    </xdr:from>
    <xdr:to>
      <xdr:col>17</xdr:col>
      <xdr:colOff>142875</xdr:colOff>
      <xdr:row>2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0" y="8382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390525</xdr:colOff>
      <xdr:row>0</xdr:row>
      <xdr:rowOff>390525</xdr:rowOff>
    </xdr:from>
    <xdr:to>
      <xdr:col>14</xdr:col>
      <xdr:colOff>457200</xdr:colOff>
      <xdr:row>1</xdr:row>
      <xdr:rowOff>476250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390525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390525</xdr:rowOff>
    </xdr:from>
    <xdr:to>
      <xdr:col>3</xdr:col>
      <xdr:colOff>19050</xdr:colOff>
      <xdr:row>1</xdr:row>
      <xdr:rowOff>457200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05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1</xdr:row>
      <xdr:rowOff>104775</xdr:rowOff>
    </xdr:from>
    <xdr:to>
      <xdr:col>20</xdr:col>
      <xdr:colOff>371475</xdr:colOff>
      <xdr:row>1</xdr:row>
      <xdr:rowOff>457200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0" y="5048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1</xdr:row>
      <xdr:rowOff>85725</xdr:rowOff>
    </xdr:from>
    <xdr:to>
      <xdr:col>18</xdr:col>
      <xdr:colOff>514350</xdr:colOff>
      <xdr:row>1</xdr:row>
      <xdr:rowOff>447675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96200" y="4857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</xdr:row>
      <xdr:rowOff>76200</xdr:rowOff>
    </xdr:from>
    <xdr:to>
      <xdr:col>17</xdr:col>
      <xdr:colOff>200025</xdr:colOff>
      <xdr:row>1</xdr:row>
      <xdr:rowOff>466725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15125" y="47625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371475</xdr:colOff>
      <xdr:row>0</xdr:row>
      <xdr:rowOff>390525</xdr:rowOff>
    </xdr:from>
    <xdr:to>
      <xdr:col>14</xdr:col>
      <xdr:colOff>419100</xdr:colOff>
      <xdr:row>2</xdr:row>
      <xdr:rowOff>38100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39052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409575</xdr:rowOff>
    </xdr:from>
    <xdr:to>
      <xdr:col>2</xdr:col>
      <xdr:colOff>371475</xdr:colOff>
      <xdr:row>2</xdr:row>
      <xdr:rowOff>38100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9575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2</xdr:row>
      <xdr:rowOff>19050</xdr:rowOff>
    </xdr:from>
    <xdr:to>
      <xdr:col>20</xdr:col>
      <xdr:colOff>257175</xdr:colOff>
      <xdr:row>2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667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19050</xdr:rowOff>
    </xdr:from>
    <xdr:to>
      <xdr:col>18</xdr:col>
      <xdr:colOff>495300</xdr:colOff>
      <xdr:row>2</xdr:row>
      <xdr:rowOff>381000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34300" y="8667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0</xdr:rowOff>
    </xdr:from>
    <xdr:to>
      <xdr:col>17</xdr:col>
      <xdr:colOff>180975</xdr:colOff>
      <xdr:row>2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8477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AE23"/>
  <sheetViews>
    <sheetView view="pageBreakPreview" zoomScale="130" zoomScaleSheetLayoutView="130" workbookViewId="0" topLeftCell="A10">
      <selection activeCell="A23" sqref="A23:IV23"/>
    </sheetView>
  </sheetViews>
  <sheetFormatPr defaultColWidth="9.140625" defaultRowHeight="12.75"/>
  <cols>
    <col min="1" max="1" width="6.421875" style="1" customWidth="1"/>
    <col min="2" max="2" width="4.00390625" style="1" customWidth="1"/>
    <col min="3" max="3" width="8.00390625" style="1" customWidth="1"/>
    <col min="4" max="4" width="25.421875" style="1" customWidth="1"/>
    <col min="5" max="5" width="9.7109375" style="1" hidden="1" customWidth="1"/>
    <col min="6" max="6" width="9.8515625" style="1" hidden="1" customWidth="1"/>
    <col min="7" max="7" width="8.00390625" style="1" customWidth="1"/>
    <col min="8" max="8" width="21.00390625" style="1" customWidth="1"/>
    <col min="9" max="9" width="22.57421875" style="1" hidden="1" customWidth="1"/>
    <col min="10" max="10" width="15.7109375" style="1" hidden="1" customWidth="1"/>
    <col min="11" max="11" width="0.71875" style="1" hidden="1" customWidth="1"/>
    <col min="12" max="12" width="8.28125" style="1" customWidth="1"/>
    <col min="13" max="13" width="7.28125" style="1" customWidth="1"/>
    <col min="14" max="14" width="6.00390625" style="1" customWidth="1"/>
    <col min="15" max="15" width="7.710937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7" customHeight="1">
      <c r="A1" s="92" t="str">
        <f>N_sor1</f>
        <v>Всероссийские соревнования по конькобежному спорту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8.5" customHeight="1">
      <c r="A2" s="93" t="str">
        <f>N_sor2</f>
        <v>на призы ЗМС В.А. Муратова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5.5" customHeight="1" thickBot="1">
      <c r="A3" s="94" t="s">
        <v>19</v>
      </c>
      <c r="B3" s="94"/>
      <c r="C3" s="94"/>
      <c r="D3" s="94"/>
      <c r="E3" s="88"/>
      <c r="F3" s="88"/>
      <c r="G3" s="88"/>
      <c r="H3" s="88"/>
      <c r="I3" s="88"/>
      <c r="J3" s="95" t="str">
        <f>D_d1</f>
        <v>04 апреля 2015 г.</v>
      </c>
      <c r="K3" s="96"/>
      <c r="L3" s="96"/>
      <c r="M3" s="96"/>
      <c r="N3" s="96"/>
      <c r="O3" s="96"/>
    </row>
    <row r="4" spans="2:31" ht="21.75" customHeight="1" thickTop="1">
      <c r="B4" s="15"/>
      <c r="C4" s="91" t="str">
        <f>N_un</f>
        <v>Юниоры</v>
      </c>
      <c r="D4" s="91"/>
      <c r="E4" s="91"/>
      <c r="F4" s="91"/>
      <c r="G4" s="91"/>
      <c r="H4" s="91"/>
      <c r="I4" s="91"/>
      <c r="J4" s="91"/>
      <c r="K4" s="15"/>
      <c r="L4" s="18" t="str">
        <f>const!C9</f>
        <v>500 метров</v>
      </c>
      <c r="M4" s="15"/>
      <c r="N4" s="15"/>
      <c r="O4" s="15"/>
      <c r="P4" s="3"/>
      <c r="Q4" s="4">
        <v>37.5</v>
      </c>
      <c r="R4" s="4"/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6.5" customHeight="1" thickBot="1">
      <c r="A5" s="59" t="s">
        <v>4</v>
      </c>
      <c r="B5" s="59" t="s">
        <v>0</v>
      </c>
      <c r="C5" s="59" t="s">
        <v>6</v>
      </c>
      <c r="D5" s="59" t="s">
        <v>2</v>
      </c>
      <c r="E5" s="59"/>
      <c r="F5" s="59" t="s">
        <v>1</v>
      </c>
      <c r="G5" s="59" t="s">
        <v>1</v>
      </c>
      <c r="H5" s="59" t="s">
        <v>29</v>
      </c>
      <c r="I5" s="59"/>
      <c r="J5" s="59" t="s">
        <v>7</v>
      </c>
      <c r="K5" s="59"/>
      <c r="L5" s="60" t="s">
        <v>3</v>
      </c>
      <c r="M5" s="60" t="s">
        <v>8</v>
      </c>
      <c r="N5" s="60" t="s">
        <v>10</v>
      </c>
      <c r="O5" s="59" t="s">
        <v>5</v>
      </c>
      <c r="P5" s="3"/>
      <c r="Q5" s="19"/>
      <c r="R5" s="19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5" customHeight="1" thickTop="1">
      <c r="A6" s="6">
        <v>1</v>
      </c>
      <c r="B6" s="24">
        <v>222</v>
      </c>
      <c r="C6" s="24" t="s">
        <v>54</v>
      </c>
      <c r="D6" s="30" t="s">
        <v>83</v>
      </c>
      <c r="E6" s="32" t="s">
        <v>50</v>
      </c>
      <c r="F6" s="31">
        <v>35522</v>
      </c>
      <c r="G6" s="32" t="s">
        <v>31</v>
      </c>
      <c r="H6" s="27" t="s">
        <v>84</v>
      </c>
      <c r="I6" s="13" t="s">
        <v>85</v>
      </c>
      <c r="J6" s="13"/>
      <c r="K6" s="44"/>
      <c r="L6" s="85">
        <v>37.47</v>
      </c>
      <c r="M6" s="22">
        <f aca="true" t="shared" si="0" ref="M6:M12">L6</f>
        <v>37.47</v>
      </c>
      <c r="N6" s="62">
        <f aca="true" t="shared" si="1" ref="N6:N12">L6-L$6</f>
        <v>0</v>
      </c>
      <c r="O6" s="6" t="str">
        <f aca="true" t="shared" si="2" ref="O6:O12">IF(K6&lt;=41,"КМС",IF(K6&lt;=43.4,"I разр.",IF(K6&lt;=46.2,"II разр.",IF(K6&lt;=49.7,"III разр.",IF(K6&lt;=53.9,"I юн.",IF(K6&lt;=59.5,"II юн.",IF(K6&lt;=66.5,"III юн.","")))))))</f>
        <v>КМС</v>
      </c>
      <c r="P6" s="3"/>
      <c r="Q6" s="19"/>
      <c r="R6" s="19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5" customHeight="1">
      <c r="A7" s="6">
        <v>2</v>
      </c>
      <c r="B7" s="7">
        <v>220</v>
      </c>
      <c r="C7" s="7" t="s">
        <v>48</v>
      </c>
      <c r="D7" s="16" t="s">
        <v>81</v>
      </c>
      <c r="E7" s="17" t="s">
        <v>50</v>
      </c>
      <c r="F7" s="26">
        <v>35465</v>
      </c>
      <c r="G7" s="17" t="s">
        <v>55</v>
      </c>
      <c r="H7" s="13" t="s">
        <v>69</v>
      </c>
      <c r="I7" s="13" t="s">
        <v>82</v>
      </c>
      <c r="J7" s="13"/>
      <c r="K7" s="28"/>
      <c r="L7" s="86">
        <v>38.38</v>
      </c>
      <c r="M7" s="20">
        <f t="shared" si="0"/>
        <v>38.38</v>
      </c>
      <c r="N7" s="29">
        <f t="shared" si="1"/>
        <v>0.9100000000000037</v>
      </c>
      <c r="O7" s="6" t="str">
        <f t="shared" si="2"/>
        <v>КМС</v>
      </c>
      <c r="P7" s="3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5" customHeight="1">
      <c r="A8" s="6">
        <v>3</v>
      </c>
      <c r="B8" s="7">
        <v>221</v>
      </c>
      <c r="C8" s="7" t="s">
        <v>54</v>
      </c>
      <c r="D8" s="16" t="s">
        <v>89</v>
      </c>
      <c r="E8" s="17" t="s">
        <v>50</v>
      </c>
      <c r="F8" s="26">
        <v>35320</v>
      </c>
      <c r="G8" s="17" t="s">
        <v>55</v>
      </c>
      <c r="H8" s="13" t="s">
        <v>72</v>
      </c>
      <c r="I8" s="13" t="s">
        <v>90</v>
      </c>
      <c r="J8" s="13"/>
      <c r="K8" s="12"/>
      <c r="L8" s="86">
        <v>38.55</v>
      </c>
      <c r="M8" s="20">
        <f t="shared" si="0"/>
        <v>38.55</v>
      </c>
      <c r="N8" s="29">
        <f t="shared" si="1"/>
        <v>1.0799999999999983</v>
      </c>
      <c r="O8" s="6" t="str">
        <f t="shared" si="2"/>
        <v>КМС</v>
      </c>
      <c r="P8" s="3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5" customHeight="1">
      <c r="A9" s="6">
        <v>4</v>
      </c>
      <c r="B9" s="7">
        <v>223</v>
      </c>
      <c r="C9" s="7" t="s">
        <v>48</v>
      </c>
      <c r="D9" s="16" t="s">
        <v>86</v>
      </c>
      <c r="E9" s="17" t="s">
        <v>50</v>
      </c>
      <c r="F9" s="26">
        <v>35422</v>
      </c>
      <c r="G9" s="17" t="s">
        <v>31</v>
      </c>
      <c r="H9" s="13" t="s">
        <v>87</v>
      </c>
      <c r="I9" s="13" t="s">
        <v>88</v>
      </c>
      <c r="J9" s="13"/>
      <c r="K9" s="28"/>
      <c r="L9" s="86">
        <v>39.37</v>
      </c>
      <c r="M9" s="20">
        <f t="shared" si="0"/>
        <v>39.37</v>
      </c>
      <c r="N9" s="29">
        <f t="shared" si="1"/>
        <v>1.8999999999999986</v>
      </c>
      <c r="O9" s="6" t="str">
        <f t="shared" si="2"/>
        <v>КМС</v>
      </c>
      <c r="P9" s="3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5" customHeight="1">
      <c r="A10" s="6">
        <v>5</v>
      </c>
      <c r="B10" s="7">
        <v>237</v>
      </c>
      <c r="C10" s="7" t="s">
        <v>54</v>
      </c>
      <c r="D10" s="16" t="s">
        <v>91</v>
      </c>
      <c r="E10" s="17" t="s">
        <v>50</v>
      </c>
      <c r="F10" s="26"/>
      <c r="G10" s="17" t="s">
        <v>55</v>
      </c>
      <c r="H10" s="13" t="s">
        <v>56</v>
      </c>
      <c r="I10" s="13"/>
      <c r="J10" s="13"/>
      <c r="K10" s="12"/>
      <c r="L10" s="86">
        <v>39.9</v>
      </c>
      <c r="M10" s="20">
        <f t="shared" si="0"/>
        <v>39.9</v>
      </c>
      <c r="N10" s="29">
        <f t="shared" si="1"/>
        <v>2.4299999999999997</v>
      </c>
      <c r="O10" s="6" t="str">
        <f t="shared" si="2"/>
        <v>КМС</v>
      </c>
      <c r="P10" s="3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5" customHeight="1">
      <c r="A11" s="6">
        <v>6</v>
      </c>
      <c r="B11" s="7">
        <v>219</v>
      </c>
      <c r="C11" s="7" t="s">
        <v>54</v>
      </c>
      <c r="D11" s="16" t="s">
        <v>80</v>
      </c>
      <c r="E11" s="17" t="s">
        <v>50</v>
      </c>
      <c r="F11" s="26">
        <v>34927</v>
      </c>
      <c r="G11" s="17" t="s">
        <v>55</v>
      </c>
      <c r="H11" s="13" t="s">
        <v>69</v>
      </c>
      <c r="I11" s="13" t="s">
        <v>70</v>
      </c>
      <c r="J11" s="13"/>
      <c r="K11" s="12"/>
      <c r="L11" s="86">
        <v>40.6</v>
      </c>
      <c r="M11" s="20">
        <f t="shared" si="0"/>
        <v>40.6</v>
      </c>
      <c r="N11" s="29">
        <f t="shared" si="1"/>
        <v>3.1300000000000026</v>
      </c>
      <c r="O11" s="6" t="str">
        <f t="shared" si="2"/>
        <v>КМС</v>
      </c>
      <c r="P11" s="3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5" customHeight="1">
      <c r="A12" s="6">
        <v>8</v>
      </c>
      <c r="B12" s="7">
        <v>218</v>
      </c>
      <c r="C12" s="7" t="s">
        <v>48</v>
      </c>
      <c r="D12" s="16" t="s">
        <v>79</v>
      </c>
      <c r="E12" s="17" t="s">
        <v>50</v>
      </c>
      <c r="F12" s="26">
        <v>35043</v>
      </c>
      <c r="G12" s="17" t="s">
        <v>55</v>
      </c>
      <c r="H12" s="13" t="s">
        <v>52</v>
      </c>
      <c r="I12" s="13" t="s">
        <v>53</v>
      </c>
      <c r="J12" s="13"/>
      <c r="K12" s="28"/>
      <c r="L12" s="86">
        <v>41.07</v>
      </c>
      <c r="M12" s="20">
        <f t="shared" si="0"/>
        <v>41.07</v>
      </c>
      <c r="N12" s="29">
        <f t="shared" si="1"/>
        <v>3.6000000000000014</v>
      </c>
      <c r="O12" s="6" t="str">
        <f t="shared" si="2"/>
        <v>КМС</v>
      </c>
      <c r="P12" s="3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9.75" customHeight="1" thickBot="1">
      <c r="A13" s="63"/>
      <c r="B13" s="64"/>
      <c r="C13" s="64"/>
      <c r="D13" s="65"/>
      <c r="E13" s="66"/>
      <c r="F13" s="67"/>
      <c r="G13" s="67"/>
      <c r="H13" s="68"/>
      <c r="I13" s="65"/>
      <c r="J13" s="68"/>
      <c r="K13" s="69"/>
      <c r="L13" s="70"/>
      <c r="M13" s="71"/>
      <c r="N13" s="72"/>
      <c r="O13" s="63"/>
      <c r="P13" s="3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ht="13.5" thickTop="1"/>
    <row r="16" spans="1:15" ht="15">
      <c r="A16" s="57"/>
      <c r="B16" s="56" t="s">
        <v>38</v>
      </c>
      <c r="D16" s="56"/>
      <c r="L16" s="87" t="s">
        <v>32</v>
      </c>
      <c r="N16" s="57"/>
      <c r="O16" s="57"/>
    </row>
    <row r="17" spans="1:15" ht="15">
      <c r="A17" s="57"/>
      <c r="B17" s="56" t="s">
        <v>39</v>
      </c>
      <c r="D17" s="56"/>
      <c r="L17" s="87" t="s">
        <v>36</v>
      </c>
      <c r="N17" s="57"/>
      <c r="O17" s="57"/>
    </row>
    <row r="18" spans="1:15" ht="15">
      <c r="A18" s="57"/>
      <c r="C18" s="56"/>
      <c r="L18" s="87" t="s">
        <v>37</v>
      </c>
      <c r="N18" s="57"/>
      <c r="O18" s="57"/>
    </row>
    <row r="19" spans="1:15" ht="15">
      <c r="A19" s="57"/>
      <c r="L19" s="61"/>
      <c r="N19" s="57"/>
      <c r="O19" s="57"/>
    </row>
    <row r="20" spans="1:15" ht="15">
      <c r="A20" s="57"/>
      <c r="B20" s="56"/>
      <c r="C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3" spans="1:15" ht="12.75">
      <c r="A23" s="99" t="s">
        <v>33</v>
      </c>
      <c r="B23" s="99"/>
      <c r="C23" s="99"/>
      <c r="D23" s="99"/>
      <c r="L23" s="102" t="s">
        <v>34</v>
      </c>
      <c r="M23" s="102"/>
      <c r="N23" s="102"/>
      <c r="O23" s="102"/>
    </row>
    <row r="35" ht="3" customHeight="1"/>
  </sheetData>
  <sheetProtection/>
  <mergeCells count="7">
    <mergeCell ref="C4:J4"/>
    <mergeCell ref="A1:O1"/>
    <mergeCell ref="A2:O2"/>
    <mergeCell ref="A3:D3"/>
    <mergeCell ref="J3:O3"/>
    <mergeCell ref="A23:D23"/>
    <mergeCell ref="L23:O23"/>
  </mergeCells>
  <printOptions/>
  <pageMargins left="0.1968503937007874" right="0.1968503937007874" top="0.3937007874015748" bottom="1.4566929133858268" header="0.5118110236220472" footer="0.66929133858267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AE23"/>
  <sheetViews>
    <sheetView tabSelected="1" view="pageBreakPreview" zoomScale="145" zoomScaleSheetLayoutView="145" workbookViewId="0" topLeftCell="A10">
      <selection activeCell="H21" sqref="H21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7.57421875" style="1" customWidth="1"/>
    <col min="4" max="4" width="23.140625" style="1" customWidth="1"/>
    <col min="5" max="5" width="8.57421875" style="1" hidden="1" customWidth="1"/>
    <col min="6" max="6" width="9.8515625" style="1" hidden="1" customWidth="1"/>
    <col min="7" max="7" width="9.00390625" style="1" customWidth="1"/>
    <col min="8" max="8" width="22.8515625" style="1" customWidth="1"/>
    <col min="9" max="9" width="24.57421875" style="1" hidden="1" customWidth="1"/>
    <col min="10" max="10" width="16.7109375" style="1" hidden="1" customWidth="1"/>
    <col min="11" max="11" width="0.71875" style="1" hidden="1" customWidth="1"/>
    <col min="12" max="12" width="7.7109375" style="1" customWidth="1"/>
    <col min="13" max="13" width="7.28125" style="1" customWidth="1"/>
    <col min="14" max="14" width="6.7109375" style="1" customWidth="1"/>
    <col min="15" max="15" width="8.00390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3.75" customHeight="1">
      <c r="A1" s="92" t="str">
        <f>N_sor1</f>
        <v>Всероссийские соревнования по конькобежному спорту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31.5" customHeight="1">
      <c r="A2" s="93" t="str">
        <f>N_sor2</f>
        <v>на призы ЗМС В.А. Муратова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32.25" customHeight="1" thickBot="1">
      <c r="A3" s="94" t="s">
        <v>19</v>
      </c>
      <c r="B3" s="94"/>
      <c r="C3" s="94"/>
      <c r="D3" s="94"/>
      <c r="E3" s="90"/>
      <c r="F3" s="90"/>
      <c r="G3" s="90"/>
      <c r="H3" s="90"/>
      <c r="I3" s="90"/>
      <c r="J3" s="95" t="str">
        <f>D_d1</f>
        <v>04 апреля 2015 г.</v>
      </c>
      <c r="K3" s="96"/>
      <c r="L3" s="96"/>
      <c r="M3" s="96"/>
      <c r="N3" s="96"/>
      <c r="O3" s="96"/>
    </row>
    <row r="4" spans="2:31" ht="29.25" customHeight="1" thickTop="1">
      <c r="B4" s="15"/>
      <c r="C4" s="91" t="str">
        <f>N_dev</f>
        <v>Юниорки</v>
      </c>
      <c r="D4" s="91"/>
      <c r="E4" s="91"/>
      <c r="F4" s="91"/>
      <c r="G4" s="91"/>
      <c r="H4" s="91"/>
      <c r="I4" s="91"/>
      <c r="J4" s="91"/>
      <c r="K4" s="15"/>
      <c r="L4" s="18" t="str">
        <f>const!C9</f>
        <v>500 метров</v>
      </c>
      <c r="M4" s="15"/>
      <c r="N4" s="15"/>
      <c r="O4" s="15"/>
      <c r="P4" s="5"/>
      <c r="Q4" s="1">
        <v>41.5</v>
      </c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5.75" customHeight="1" thickBot="1">
      <c r="A5" s="59" t="s">
        <v>4</v>
      </c>
      <c r="B5" s="59" t="s">
        <v>0</v>
      </c>
      <c r="C5" s="58" t="s">
        <v>6</v>
      </c>
      <c r="D5" s="59" t="s">
        <v>2</v>
      </c>
      <c r="E5" s="59"/>
      <c r="F5" s="59" t="s">
        <v>1</v>
      </c>
      <c r="G5" s="59"/>
      <c r="H5" s="59" t="s">
        <v>29</v>
      </c>
      <c r="I5" s="59"/>
      <c r="J5" s="59" t="s">
        <v>7</v>
      </c>
      <c r="K5" s="59"/>
      <c r="L5" s="60" t="s">
        <v>3</v>
      </c>
      <c r="M5" s="60" t="s">
        <v>8</v>
      </c>
      <c r="N5" s="60" t="s">
        <v>10</v>
      </c>
      <c r="O5" s="59" t="s">
        <v>5</v>
      </c>
      <c r="P5" s="5"/>
      <c r="Q5" s="19"/>
      <c r="R5" s="19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5.75" customHeight="1" thickTop="1">
      <c r="A6" s="6">
        <v>1</v>
      </c>
      <c r="B6" s="7">
        <v>81</v>
      </c>
      <c r="C6" s="24" t="s">
        <v>48</v>
      </c>
      <c r="D6" s="16" t="s">
        <v>74</v>
      </c>
      <c r="E6" s="17" t="s">
        <v>50</v>
      </c>
      <c r="F6" s="26">
        <v>35335</v>
      </c>
      <c r="G6" s="17" t="s">
        <v>55</v>
      </c>
      <c r="H6" s="13" t="s">
        <v>75</v>
      </c>
      <c r="I6" s="14" t="s">
        <v>76</v>
      </c>
      <c r="J6" s="12"/>
      <c r="K6" s="9"/>
      <c r="L6" s="46">
        <v>41</v>
      </c>
      <c r="M6" s="22">
        <f aca="true" t="shared" si="0" ref="M6:M13">L6</f>
        <v>41</v>
      </c>
      <c r="N6" s="74">
        <f aca="true" t="shared" si="1" ref="N6:N13">L6-L$6</f>
        <v>0</v>
      </c>
      <c r="O6" s="6" t="s">
        <v>31</v>
      </c>
      <c r="P6" s="5"/>
      <c r="Q6" s="19"/>
      <c r="R6" s="19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5.75" customHeight="1">
      <c r="A7" s="6">
        <v>2</v>
      </c>
      <c r="B7" s="7">
        <v>80</v>
      </c>
      <c r="C7" s="7" t="s">
        <v>54</v>
      </c>
      <c r="D7" s="16" t="s">
        <v>77</v>
      </c>
      <c r="E7" s="17" t="s">
        <v>50</v>
      </c>
      <c r="F7" s="26">
        <v>34919</v>
      </c>
      <c r="G7" s="17" t="s">
        <v>55</v>
      </c>
      <c r="H7" s="13" t="s">
        <v>56</v>
      </c>
      <c r="I7" s="14" t="s">
        <v>78</v>
      </c>
      <c r="J7" s="12"/>
      <c r="K7" s="8"/>
      <c r="L7" s="73">
        <v>42.97</v>
      </c>
      <c r="M7" s="20">
        <f t="shared" si="0"/>
        <v>42.97</v>
      </c>
      <c r="N7" s="29">
        <f t="shared" si="1"/>
        <v>1.9699999999999989</v>
      </c>
      <c r="O7" s="6" t="s">
        <v>55</v>
      </c>
      <c r="P7" s="5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5.75" customHeight="1">
      <c r="A8" s="6">
        <v>3</v>
      </c>
      <c r="B8" s="7">
        <v>79</v>
      </c>
      <c r="C8" s="7" t="s">
        <v>48</v>
      </c>
      <c r="D8" s="16" t="s">
        <v>68</v>
      </c>
      <c r="E8" s="17" t="s">
        <v>50</v>
      </c>
      <c r="F8" s="26">
        <v>35457</v>
      </c>
      <c r="G8" s="17" t="s">
        <v>55</v>
      </c>
      <c r="H8" s="13" t="s">
        <v>69</v>
      </c>
      <c r="I8" s="14" t="s">
        <v>70</v>
      </c>
      <c r="J8" s="12"/>
      <c r="K8" s="9"/>
      <c r="L8" s="73">
        <v>43.51</v>
      </c>
      <c r="M8" s="20">
        <f t="shared" si="0"/>
        <v>43.51</v>
      </c>
      <c r="N8" s="29">
        <f t="shared" si="1"/>
        <v>2.509999999999998</v>
      </c>
      <c r="O8" s="6" t="s">
        <v>55</v>
      </c>
      <c r="P8" s="5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5.75" customHeight="1">
      <c r="A9" s="6">
        <v>4</v>
      </c>
      <c r="B9" s="7">
        <v>82</v>
      </c>
      <c r="C9" s="7" t="s">
        <v>54</v>
      </c>
      <c r="D9" s="16" t="s">
        <v>71</v>
      </c>
      <c r="E9" s="17" t="s">
        <v>50</v>
      </c>
      <c r="F9" s="26">
        <v>35259</v>
      </c>
      <c r="G9" s="17" t="s">
        <v>55</v>
      </c>
      <c r="H9" s="13" t="s">
        <v>72</v>
      </c>
      <c r="I9" s="14" t="s">
        <v>73</v>
      </c>
      <c r="J9" s="12"/>
      <c r="K9" s="8"/>
      <c r="L9" s="73">
        <v>44.11</v>
      </c>
      <c r="M9" s="20">
        <f t="shared" si="0"/>
        <v>44.11</v>
      </c>
      <c r="N9" s="29">
        <f t="shared" si="1"/>
        <v>3.1099999999999994</v>
      </c>
      <c r="O9" s="6" t="s">
        <v>62</v>
      </c>
      <c r="P9" s="5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5.75" customHeight="1">
      <c r="A10" s="6">
        <v>5</v>
      </c>
      <c r="B10" s="7">
        <v>84</v>
      </c>
      <c r="C10" s="7" t="s">
        <v>48</v>
      </c>
      <c r="D10" s="16" t="s">
        <v>57</v>
      </c>
      <c r="E10" s="17" t="s">
        <v>50</v>
      </c>
      <c r="F10" s="26">
        <v>35384</v>
      </c>
      <c r="G10" s="17" t="s">
        <v>58</v>
      </c>
      <c r="H10" s="13" t="s">
        <v>59</v>
      </c>
      <c r="I10" s="14" t="s">
        <v>60</v>
      </c>
      <c r="J10" s="12"/>
      <c r="K10" s="9"/>
      <c r="L10" s="73">
        <v>46.18</v>
      </c>
      <c r="M10" s="20">
        <f t="shared" si="0"/>
        <v>46.18</v>
      </c>
      <c r="N10" s="29">
        <f t="shared" si="1"/>
        <v>5.18</v>
      </c>
      <c r="O10" s="6" t="s">
        <v>62</v>
      </c>
      <c r="P10" s="5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5.75" customHeight="1">
      <c r="A11" s="6">
        <v>6</v>
      </c>
      <c r="B11" s="7">
        <v>85</v>
      </c>
      <c r="C11" s="7" t="s">
        <v>54</v>
      </c>
      <c r="D11" s="16" t="s">
        <v>61</v>
      </c>
      <c r="E11" s="17" t="s">
        <v>50</v>
      </c>
      <c r="F11" s="26">
        <v>35193</v>
      </c>
      <c r="G11" s="17" t="s">
        <v>62</v>
      </c>
      <c r="H11" s="13" t="s">
        <v>63</v>
      </c>
      <c r="I11" s="14" t="s">
        <v>64</v>
      </c>
      <c r="J11" s="12"/>
      <c r="K11" s="8"/>
      <c r="L11" s="73">
        <v>47.59</v>
      </c>
      <c r="M11" s="20">
        <f t="shared" si="0"/>
        <v>47.59</v>
      </c>
      <c r="N11" s="29">
        <f t="shared" si="1"/>
        <v>6.590000000000003</v>
      </c>
      <c r="O11" s="6" t="s">
        <v>51</v>
      </c>
      <c r="P11" s="5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5.75" customHeight="1">
      <c r="A12" s="6">
        <v>7</v>
      </c>
      <c r="B12" s="7">
        <v>83</v>
      </c>
      <c r="C12" s="7" t="s">
        <v>54</v>
      </c>
      <c r="D12" s="16" t="s">
        <v>65</v>
      </c>
      <c r="E12" s="17" t="s">
        <v>50</v>
      </c>
      <c r="F12" s="26">
        <v>35526</v>
      </c>
      <c r="G12" s="17" t="s">
        <v>62</v>
      </c>
      <c r="H12" s="13" t="s">
        <v>66</v>
      </c>
      <c r="I12" s="14" t="s">
        <v>67</v>
      </c>
      <c r="J12" s="12"/>
      <c r="K12" s="8"/>
      <c r="L12" s="73">
        <v>47.97</v>
      </c>
      <c r="M12" s="20">
        <f t="shared" si="0"/>
        <v>47.97</v>
      </c>
      <c r="N12" s="29">
        <f t="shared" si="1"/>
        <v>6.969999999999999</v>
      </c>
      <c r="O12" s="6" t="s">
        <v>51</v>
      </c>
      <c r="P12" s="5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5.75" customHeight="1">
      <c r="A13" s="6">
        <v>8</v>
      </c>
      <c r="B13" s="7">
        <v>78</v>
      </c>
      <c r="C13" s="7" t="s">
        <v>48</v>
      </c>
      <c r="D13" s="16" t="s">
        <v>49</v>
      </c>
      <c r="E13" s="17" t="s">
        <v>50</v>
      </c>
      <c r="F13" s="26">
        <v>35421</v>
      </c>
      <c r="G13" s="17" t="s">
        <v>51</v>
      </c>
      <c r="H13" s="13" t="s">
        <v>52</v>
      </c>
      <c r="I13" s="14" t="s">
        <v>53</v>
      </c>
      <c r="J13" s="12"/>
      <c r="K13" s="9"/>
      <c r="L13" s="73">
        <v>51.87</v>
      </c>
      <c r="M13" s="20">
        <f t="shared" si="0"/>
        <v>51.87</v>
      </c>
      <c r="N13" s="29">
        <f t="shared" si="1"/>
        <v>10.869999999999997</v>
      </c>
      <c r="O13" s="6" t="s">
        <v>97</v>
      </c>
      <c r="P13" s="5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6.75" customHeight="1" thickBot="1">
      <c r="A14" s="34"/>
      <c r="B14" s="35"/>
      <c r="C14" s="35"/>
      <c r="D14" s="36"/>
      <c r="E14" s="37"/>
      <c r="F14" s="38"/>
      <c r="G14" s="38"/>
      <c r="H14" s="39"/>
      <c r="I14" s="40"/>
      <c r="J14" s="41"/>
      <c r="K14" s="75"/>
      <c r="L14" s="76"/>
      <c r="M14" s="42"/>
      <c r="N14" s="77"/>
      <c r="O14" s="34"/>
      <c r="P14" s="5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ht="13.5" thickTop="1"/>
    <row r="16" spans="3:12" ht="12.75">
      <c r="C16" s="83" t="s">
        <v>92</v>
      </c>
      <c r="D16" s="83"/>
      <c r="L16" s="56" t="s">
        <v>93</v>
      </c>
    </row>
    <row r="17" spans="3:13" ht="12.75">
      <c r="C17" s="83" t="s">
        <v>96</v>
      </c>
      <c r="D17" s="84"/>
      <c r="L17" s="56" t="s">
        <v>94</v>
      </c>
      <c r="M17" s="83"/>
    </row>
    <row r="18" spans="12:13" ht="12.75">
      <c r="L18" s="56" t="s">
        <v>95</v>
      </c>
      <c r="M18" s="84"/>
    </row>
    <row r="19" ht="12.75">
      <c r="C19" s="56"/>
    </row>
    <row r="23" spans="1:15" ht="12.75">
      <c r="A23" s="103" t="s">
        <v>33</v>
      </c>
      <c r="B23" s="103"/>
      <c r="C23" s="103"/>
      <c r="D23" s="103"/>
      <c r="L23" s="102" t="s">
        <v>34</v>
      </c>
      <c r="M23" s="102"/>
      <c r="N23" s="102"/>
      <c r="O23" s="102"/>
    </row>
  </sheetData>
  <sheetProtection/>
  <mergeCells count="7">
    <mergeCell ref="C4:J4"/>
    <mergeCell ref="A1:O1"/>
    <mergeCell ref="A2:O2"/>
    <mergeCell ref="A3:D3"/>
    <mergeCell ref="J3:O3"/>
    <mergeCell ref="A23:D23"/>
    <mergeCell ref="L23:O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FF00"/>
  </sheetPr>
  <dimension ref="A1:AK24"/>
  <sheetViews>
    <sheetView view="pageBreakPreview" zoomScale="145" zoomScaleSheetLayoutView="145" zoomScalePageLayoutView="0" workbookViewId="0" topLeftCell="A1">
      <selection activeCell="G23" sqref="G23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5.7109375" style="1" customWidth="1"/>
    <col min="5" max="5" width="9.57421875" style="1" hidden="1" customWidth="1"/>
    <col min="6" max="6" width="8.00390625" style="1" hidden="1" customWidth="1"/>
    <col min="7" max="7" width="7.28125" style="1" customWidth="1"/>
    <col min="8" max="8" width="21.8515625" style="1" customWidth="1"/>
    <col min="9" max="9" width="26.00390625" style="1" hidden="1" customWidth="1"/>
    <col min="10" max="10" width="27.00390625" style="1" hidden="1" customWidth="1"/>
    <col min="11" max="11" width="0.71875" style="1" hidden="1" customWidth="1"/>
    <col min="12" max="12" width="8.140625" style="1" customWidth="1"/>
    <col min="13" max="13" width="7.28125" style="1" customWidth="1"/>
    <col min="14" max="14" width="6.421875" style="1" customWidth="1"/>
    <col min="15" max="15" width="7.8515625" style="1" customWidth="1"/>
    <col min="16" max="16" width="4.140625" style="1" customWidth="1"/>
    <col min="17" max="17" width="7.28125" style="1" customWidth="1"/>
    <col min="18" max="18" width="10.140625" style="1" bestFit="1" customWidth="1"/>
    <col min="19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1.5" customHeight="1">
      <c r="A1" s="98" t="str">
        <f>N_sor1</f>
        <v>Всероссийские соревнования по конькобежному спорту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41.25" customHeight="1">
      <c r="A2" s="98" t="str">
        <f>N_sor2</f>
        <v>на призы ЗМС В.А. Муратова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28.5" customHeight="1" thickBot="1">
      <c r="A3" s="94" t="s">
        <v>19</v>
      </c>
      <c r="B3" s="94"/>
      <c r="C3" s="94"/>
      <c r="D3" s="94"/>
      <c r="E3" s="89"/>
      <c r="F3" s="89"/>
      <c r="G3" s="89"/>
      <c r="H3" s="89"/>
      <c r="I3" s="89"/>
      <c r="J3" s="95" t="str">
        <f>D_d1</f>
        <v>04 апреля 2015 г.</v>
      </c>
      <c r="K3" s="96"/>
      <c r="L3" s="96"/>
      <c r="M3" s="96"/>
      <c r="N3" s="96"/>
      <c r="O3" s="96"/>
    </row>
    <row r="4" spans="2:37" ht="41.25" customHeight="1" thickTop="1">
      <c r="B4" s="15"/>
      <c r="C4" s="97" t="str">
        <f>N_un</f>
        <v>Юниоры</v>
      </c>
      <c r="D4" s="97"/>
      <c r="E4" s="97"/>
      <c r="F4" s="97"/>
      <c r="G4" s="97"/>
      <c r="H4" s="97"/>
      <c r="I4" s="97"/>
      <c r="J4" s="97"/>
      <c r="K4" s="15"/>
      <c r="L4" s="18" t="str">
        <f>const!C10</f>
        <v>1000 метров</v>
      </c>
      <c r="M4" s="15"/>
      <c r="N4" s="15"/>
      <c r="O4" s="15"/>
      <c r="P4" s="3"/>
      <c r="Q4" s="4" t="s">
        <v>30</v>
      </c>
      <c r="R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/>
      <c r="H5" s="2" t="s">
        <v>29</v>
      </c>
      <c r="I5" s="2"/>
      <c r="J5" s="2" t="s">
        <v>7</v>
      </c>
      <c r="K5" s="2"/>
      <c r="L5" s="11" t="s">
        <v>3</v>
      </c>
      <c r="M5" s="11" t="s">
        <v>8</v>
      </c>
      <c r="N5" s="11" t="s">
        <v>10</v>
      </c>
      <c r="O5" s="2" t="s">
        <v>5</v>
      </c>
      <c r="P5" s="3"/>
      <c r="Q5" s="19"/>
      <c r="R5" s="19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25">
        <v>1</v>
      </c>
      <c r="B6" s="47">
        <v>220</v>
      </c>
      <c r="C6" s="47" t="s">
        <v>54</v>
      </c>
      <c r="D6" s="48" t="s">
        <v>81</v>
      </c>
      <c r="E6" s="49" t="s">
        <v>50</v>
      </c>
      <c r="F6" s="49">
        <v>35465</v>
      </c>
      <c r="G6" s="50" t="s">
        <v>55</v>
      </c>
      <c r="H6" s="51" t="s">
        <v>69</v>
      </c>
      <c r="I6" s="51" t="s">
        <v>82</v>
      </c>
      <c r="J6" s="51"/>
      <c r="K6" s="52"/>
      <c r="L6" s="54">
        <f>(P6*60+Q6)/86400</f>
        <v>0.0008728009259259258</v>
      </c>
      <c r="M6" s="33">
        <f>ROUNDDOWN(L6*86400/2,3)</f>
        <v>37.705</v>
      </c>
      <c r="N6" s="55">
        <f>(L6-L$6)*86400</f>
        <v>0</v>
      </c>
      <c r="O6" s="6" t="s">
        <v>55</v>
      </c>
      <c r="P6" s="3">
        <v>1</v>
      </c>
      <c r="Q6" s="19">
        <v>15.41</v>
      </c>
      <c r="R6" s="53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7">
        <v>222</v>
      </c>
      <c r="C7" s="7" t="s">
        <v>48</v>
      </c>
      <c r="D7" s="16" t="s">
        <v>83</v>
      </c>
      <c r="E7" s="26" t="s">
        <v>50</v>
      </c>
      <c r="F7" s="26">
        <v>35522</v>
      </c>
      <c r="G7" s="17" t="s">
        <v>31</v>
      </c>
      <c r="H7" s="13" t="s">
        <v>84</v>
      </c>
      <c r="I7" s="13" t="s">
        <v>85</v>
      </c>
      <c r="J7" s="13"/>
      <c r="K7" s="12"/>
      <c r="L7" s="81">
        <f>(P7*60+Q7)/86400</f>
        <v>0.000874074074074074</v>
      </c>
      <c r="M7" s="33">
        <f>ROUNDDOWN(L7*86400/2,3)</f>
        <v>37.76</v>
      </c>
      <c r="N7" s="29">
        <f>(L7-L$6)*86400</f>
        <v>0.10999999999999933</v>
      </c>
      <c r="O7" s="6" t="s">
        <v>55</v>
      </c>
      <c r="P7" s="3">
        <v>1</v>
      </c>
      <c r="Q7" s="19">
        <v>15.52</v>
      </c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>
        <v>3</v>
      </c>
      <c r="B8" s="7">
        <v>221</v>
      </c>
      <c r="C8" s="7" t="s">
        <v>54</v>
      </c>
      <c r="D8" s="16" t="s">
        <v>89</v>
      </c>
      <c r="E8" s="26" t="s">
        <v>50</v>
      </c>
      <c r="F8" s="26">
        <v>35320</v>
      </c>
      <c r="G8" s="17" t="s">
        <v>55</v>
      </c>
      <c r="H8" s="13" t="s">
        <v>72</v>
      </c>
      <c r="I8" s="13" t="s">
        <v>90</v>
      </c>
      <c r="J8" s="13"/>
      <c r="K8" s="28"/>
      <c r="L8" s="81">
        <f>(P8*60+Q8)/86400</f>
        <v>0.0008883101851851852</v>
      </c>
      <c r="M8" s="33">
        <f>ROUNDDOWN(L8*86400/2,3)</f>
        <v>38.375</v>
      </c>
      <c r="N8" s="29">
        <f>(L8-L$6)*86400</f>
        <v>1.3400000000000105</v>
      </c>
      <c r="O8" s="6" t="s">
        <v>55</v>
      </c>
      <c r="P8" s="3">
        <v>1</v>
      </c>
      <c r="Q8" s="19">
        <v>16.75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>
        <v>4</v>
      </c>
      <c r="B9" s="7">
        <v>223</v>
      </c>
      <c r="C9" s="7" t="s">
        <v>48</v>
      </c>
      <c r="D9" s="16" t="s">
        <v>86</v>
      </c>
      <c r="E9" s="26" t="s">
        <v>50</v>
      </c>
      <c r="F9" s="26">
        <v>35422</v>
      </c>
      <c r="G9" s="17" t="s">
        <v>31</v>
      </c>
      <c r="H9" s="13" t="s">
        <v>87</v>
      </c>
      <c r="I9" s="13" t="s">
        <v>88</v>
      </c>
      <c r="J9" s="13"/>
      <c r="K9" s="12"/>
      <c r="L9" s="81">
        <f>(P9*60+Q9)/86400</f>
        <v>0.0009031250000000001</v>
      </c>
      <c r="M9" s="33">
        <f>ROUNDDOWN(L9*86400/2,3)</f>
        <v>39.015</v>
      </c>
      <c r="N9" s="29">
        <f>(L9-L$6)*86400</f>
        <v>2.620000000000012</v>
      </c>
      <c r="O9" s="6" t="s">
        <v>55</v>
      </c>
      <c r="P9" s="3">
        <v>1</v>
      </c>
      <c r="Q9" s="19">
        <v>18.03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>
      <c r="A10" s="6">
        <v>5</v>
      </c>
      <c r="B10" s="7">
        <v>237</v>
      </c>
      <c r="C10" s="7" t="s">
        <v>54</v>
      </c>
      <c r="D10" s="16" t="s">
        <v>91</v>
      </c>
      <c r="E10" s="26" t="s">
        <v>50</v>
      </c>
      <c r="F10" s="26"/>
      <c r="G10" s="17"/>
      <c r="H10" s="13" t="s">
        <v>56</v>
      </c>
      <c r="I10" s="13"/>
      <c r="J10" s="13"/>
      <c r="K10" s="28"/>
      <c r="L10" s="81">
        <f>(P10*60+Q10)/86400</f>
        <v>0.000920949074074074</v>
      </c>
      <c r="M10" s="33">
        <f>ROUNDDOWN(L10*86400/2,3)</f>
        <v>39.785</v>
      </c>
      <c r="N10" s="29">
        <f>(L10-L$6)*86400</f>
        <v>4.160000000000003</v>
      </c>
      <c r="O10" s="6" t="s">
        <v>55</v>
      </c>
      <c r="P10" s="3">
        <v>1</v>
      </c>
      <c r="Q10" s="19">
        <v>19.57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>
      <c r="A11" s="6">
        <v>6</v>
      </c>
      <c r="B11" s="7">
        <v>219</v>
      </c>
      <c r="C11" s="7" t="s">
        <v>48</v>
      </c>
      <c r="D11" s="16" t="s">
        <v>80</v>
      </c>
      <c r="E11" s="26" t="s">
        <v>50</v>
      </c>
      <c r="F11" s="26">
        <v>34927</v>
      </c>
      <c r="G11" s="17" t="s">
        <v>55</v>
      </c>
      <c r="H11" s="13" t="s">
        <v>69</v>
      </c>
      <c r="I11" s="13" t="s">
        <v>70</v>
      </c>
      <c r="J11" s="13"/>
      <c r="K11" s="12"/>
      <c r="L11" s="81">
        <f>(P11*60+Q11)/86400</f>
        <v>0.0009409722222222222</v>
      </c>
      <c r="M11" s="33">
        <f>ROUNDDOWN(L11*86400/2,3)</f>
        <v>40.65</v>
      </c>
      <c r="N11" s="29">
        <f>(L11-L$6)*86400</f>
        <v>5.8900000000000015</v>
      </c>
      <c r="O11" s="6" t="s">
        <v>62</v>
      </c>
      <c r="P11" s="3">
        <v>1</v>
      </c>
      <c r="Q11" s="19">
        <v>21.3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>
      <c r="A12" s="6">
        <v>7</v>
      </c>
      <c r="B12" s="7">
        <v>218</v>
      </c>
      <c r="C12" s="7" t="s">
        <v>54</v>
      </c>
      <c r="D12" s="16" t="s">
        <v>79</v>
      </c>
      <c r="E12" s="26" t="s">
        <v>50</v>
      </c>
      <c r="F12" s="26">
        <v>35043</v>
      </c>
      <c r="G12" s="17" t="s">
        <v>55</v>
      </c>
      <c r="H12" s="13" t="s">
        <v>52</v>
      </c>
      <c r="I12" s="13" t="s">
        <v>53</v>
      </c>
      <c r="J12" s="13"/>
      <c r="K12" s="28"/>
      <c r="L12" s="81">
        <f>(P12*60+Q12)/86400</f>
        <v>0.0009523148148148148</v>
      </c>
      <c r="M12" s="33">
        <f>ROUNDDOWN(L12*86400/2,3)</f>
        <v>41.14</v>
      </c>
      <c r="N12" s="29">
        <f>(L12-L$6)*86400</f>
        <v>6.870000000000005</v>
      </c>
      <c r="O12" s="6" t="s">
        <v>62</v>
      </c>
      <c r="P12" s="3">
        <v>1</v>
      </c>
      <c r="Q12" s="19">
        <v>22.28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6.75" customHeight="1" thickBot="1">
      <c r="A13" s="34"/>
      <c r="B13" s="35"/>
      <c r="C13" s="35"/>
      <c r="D13" s="40"/>
      <c r="E13" s="78"/>
      <c r="F13" s="35"/>
      <c r="G13" s="35"/>
      <c r="H13" s="41"/>
      <c r="I13" s="41"/>
      <c r="J13" s="41"/>
      <c r="K13" s="75"/>
      <c r="L13" s="79"/>
      <c r="M13" s="80"/>
      <c r="N13" s="77"/>
      <c r="O13" s="34"/>
      <c r="P13" s="3"/>
      <c r="Q13" s="19"/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6.5" customHeight="1" thickTop="1">
      <c r="A14" s="6"/>
      <c r="B14" s="7"/>
      <c r="C14" s="7"/>
      <c r="D14" s="16"/>
      <c r="E14" s="26"/>
      <c r="F14" s="17"/>
      <c r="G14" s="17"/>
      <c r="H14" s="13"/>
      <c r="I14" s="13"/>
      <c r="J14" s="13"/>
      <c r="K14" s="28"/>
      <c r="L14" s="21"/>
      <c r="M14" s="33"/>
      <c r="N14" s="29"/>
      <c r="O14" s="6"/>
      <c r="P14" s="3"/>
      <c r="Q14" s="19"/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2:12" ht="12.75">
      <c r="B15" s="56" t="s">
        <v>103</v>
      </c>
      <c r="L15" s="56" t="s">
        <v>32</v>
      </c>
    </row>
    <row r="16" spans="2:12" ht="12.75">
      <c r="B16" s="56" t="s">
        <v>104</v>
      </c>
      <c r="L16" s="56" t="s">
        <v>101</v>
      </c>
    </row>
    <row r="17" ht="12.75">
      <c r="L17" s="56" t="s">
        <v>102</v>
      </c>
    </row>
    <row r="18" ht="12.75">
      <c r="C18" s="56"/>
    </row>
    <row r="24" spans="1:15" ht="12.75">
      <c r="A24" s="103" t="s">
        <v>33</v>
      </c>
      <c r="B24" s="103"/>
      <c r="C24" s="103"/>
      <c r="D24" s="103"/>
      <c r="L24" s="102" t="s">
        <v>34</v>
      </c>
      <c r="M24" s="102"/>
      <c r="N24" s="102"/>
      <c r="O24" s="102"/>
    </row>
  </sheetData>
  <sheetProtection/>
  <mergeCells count="7">
    <mergeCell ref="C4:J4"/>
    <mergeCell ref="A1:O1"/>
    <mergeCell ref="A2:O2"/>
    <mergeCell ref="A3:D3"/>
    <mergeCell ref="J3:O3"/>
    <mergeCell ref="A24:D24"/>
    <mergeCell ref="L24:O24"/>
  </mergeCells>
  <printOptions/>
  <pageMargins left="0.1968503937007874" right="0.1968503937007874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K24"/>
  <sheetViews>
    <sheetView view="pageBreakPreview" zoomScale="160" zoomScaleSheetLayoutView="160" workbookViewId="0" topLeftCell="A13">
      <selection activeCell="A24" sqref="A24:IV24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5.421875" style="1" customWidth="1"/>
    <col min="5" max="5" width="9.28125" style="1" hidden="1" customWidth="1"/>
    <col min="6" max="6" width="6.8515625" style="1" hidden="1" customWidth="1"/>
    <col min="7" max="7" width="9.00390625" style="1" customWidth="1"/>
    <col min="8" max="8" width="21.421875" style="1" customWidth="1"/>
    <col min="9" max="9" width="29.8515625" style="1" hidden="1" customWidth="1"/>
    <col min="10" max="10" width="17.28125" style="1" hidden="1" customWidth="1"/>
    <col min="11" max="11" width="0.71875" style="1" hidden="1" customWidth="1"/>
    <col min="12" max="12" width="8.28125" style="1" customWidth="1"/>
    <col min="13" max="13" width="7.57421875" style="1" customWidth="1"/>
    <col min="14" max="14" width="6.421875" style="1" customWidth="1"/>
    <col min="15" max="15" width="7.140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3.75" customHeight="1">
      <c r="A1" s="100" t="str">
        <f>N_sor1</f>
        <v>Всероссийские соревнования по конькобежному спорту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33" customHeight="1">
      <c r="A2" s="101" t="str">
        <f>N_sor2</f>
        <v>на призы ЗМС В.А. Муратова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35.25" customHeight="1" thickBot="1">
      <c r="A3" s="94" t="s">
        <v>19</v>
      </c>
      <c r="B3" s="94"/>
      <c r="C3" s="94"/>
      <c r="D3" s="94"/>
      <c r="E3" s="89"/>
      <c r="F3" s="89"/>
      <c r="G3" s="89"/>
      <c r="H3" s="89"/>
      <c r="I3" s="89"/>
      <c r="J3" s="95" t="str">
        <f>D_d1</f>
        <v>04 апреля 2015 г.</v>
      </c>
      <c r="K3" s="96"/>
      <c r="L3" s="96"/>
      <c r="M3" s="96"/>
      <c r="N3" s="96"/>
      <c r="O3" s="96"/>
    </row>
    <row r="4" spans="2:37" ht="36.75" customHeight="1" thickTop="1">
      <c r="B4" s="15"/>
      <c r="C4" s="91" t="str">
        <f>N_dev</f>
        <v>Юниорки</v>
      </c>
      <c r="D4" s="91"/>
      <c r="E4" s="91"/>
      <c r="F4" s="91"/>
      <c r="G4" s="91"/>
      <c r="H4" s="91"/>
      <c r="I4" s="91"/>
      <c r="J4" s="91"/>
      <c r="K4" s="15"/>
      <c r="L4" s="18" t="str">
        <f>const!C10</f>
        <v>1000 метров</v>
      </c>
      <c r="M4" s="15"/>
      <c r="N4" s="15"/>
      <c r="O4" s="15"/>
      <c r="P4" s="5"/>
      <c r="Q4" s="1" t="s">
        <v>35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23.25" customHeight="1" thickBot="1">
      <c r="A5" s="2" t="s">
        <v>4</v>
      </c>
      <c r="B5" s="2" t="s">
        <v>0</v>
      </c>
      <c r="C5" s="2" t="s">
        <v>6</v>
      </c>
      <c r="D5" s="2" t="s">
        <v>2</v>
      </c>
      <c r="E5" s="2"/>
      <c r="F5" s="2" t="s">
        <v>1</v>
      </c>
      <c r="G5" s="2" t="s">
        <v>1</v>
      </c>
      <c r="H5" s="2" t="s">
        <v>29</v>
      </c>
      <c r="I5" s="2"/>
      <c r="J5" s="2" t="s">
        <v>7</v>
      </c>
      <c r="K5" s="2"/>
      <c r="L5" s="11" t="s">
        <v>3</v>
      </c>
      <c r="M5" s="11" t="s">
        <v>8</v>
      </c>
      <c r="N5" s="11" t="s">
        <v>10</v>
      </c>
      <c r="O5" s="2" t="s">
        <v>5</v>
      </c>
      <c r="P5" s="5"/>
      <c r="Q5" s="19"/>
      <c r="R5" s="19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.75" customHeight="1" thickTop="1">
      <c r="A6" s="6">
        <v>1</v>
      </c>
      <c r="B6" s="7">
        <v>80</v>
      </c>
      <c r="C6" s="24" t="s">
        <v>54</v>
      </c>
      <c r="D6" s="14" t="s">
        <v>77</v>
      </c>
      <c r="E6" s="23" t="s">
        <v>50</v>
      </c>
      <c r="F6" s="23">
        <v>34919</v>
      </c>
      <c r="G6" s="7" t="s">
        <v>55</v>
      </c>
      <c r="H6" s="12" t="s">
        <v>56</v>
      </c>
      <c r="I6" s="7" t="s">
        <v>78</v>
      </c>
      <c r="J6" s="12"/>
      <c r="K6" s="8"/>
      <c r="L6" s="54">
        <f>(P6*60+Q6)/86400</f>
        <v>0.0009983796296296297</v>
      </c>
      <c r="M6" s="33">
        <f>ROUNDDOWN(L6*86400/2,3)</f>
        <v>43.13</v>
      </c>
      <c r="N6" s="55">
        <f>(L6-L$6)*86400</f>
        <v>0</v>
      </c>
      <c r="O6" s="6" t="s">
        <v>55</v>
      </c>
      <c r="P6" s="5">
        <v>1</v>
      </c>
      <c r="Q6" s="19">
        <v>26.26</v>
      </c>
      <c r="R6" s="19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.75" customHeight="1">
      <c r="A7" s="6">
        <v>2</v>
      </c>
      <c r="B7" s="7">
        <v>79</v>
      </c>
      <c r="C7" s="7" t="s">
        <v>48</v>
      </c>
      <c r="D7" s="14" t="s">
        <v>68</v>
      </c>
      <c r="E7" s="23" t="s">
        <v>50</v>
      </c>
      <c r="F7" s="23">
        <v>35457</v>
      </c>
      <c r="G7" s="7" t="s">
        <v>55</v>
      </c>
      <c r="H7" s="12" t="s">
        <v>69</v>
      </c>
      <c r="I7" s="7" t="s">
        <v>70</v>
      </c>
      <c r="J7" s="12"/>
      <c r="K7" s="9"/>
      <c r="L7" s="81">
        <f>(P7*60+Q7)/86400</f>
        <v>0.0010203703703703703</v>
      </c>
      <c r="M7" s="33">
        <f>ROUNDDOWN(L7*86400/2,3)</f>
        <v>44.08</v>
      </c>
      <c r="N7" s="29">
        <f>(L7-L$6)*86400</f>
        <v>1.8999999999999886</v>
      </c>
      <c r="O7" s="6" t="s">
        <v>55</v>
      </c>
      <c r="P7" s="5">
        <v>1</v>
      </c>
      <c r="Q7" s="19">
        <v>28.16</v>
      </c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.75" customHeight="1">
      <c r="A8" s="6">
        <v>3</v>
      </c>
      <c r="B8" s="7">
        <v>82</v>
      </c>
      <c r="C8" s="7" t="s">
        <v>54</v>
      </c>
      <c r="D8" s="14" t="s">
        <v>71</v>
      </c>
      <c r="E8" s="23" t="s">
        <v>50</v>
      </c>
      <c r="F8" s="23">
        <v>35259</v>
      </c>
      <c r="G8" s="7" t="s">
        <v>55</v>
      </c>
      <c r="H8" s="12" t="s">
        <v>72</v>
      </c>
      <c r="I8" s="7" t="s">
        <v>73</v>
      </c>
      <c r="J8" s="12"/>
      <c r="K8" s="8"/>
      <c r="L8" s="81">
        <f>(P8*60+Q8)/86400</f>
        <v>0.0010409722222222222</v>
      </c>
      <c r="M8" s="33">
        <f>ROUNDDOWN(L8*86400/2,3)</f>
        <v>44.97</v>
      </c>
      <c r="N8" s="29">
        <f>(L8-L$6)*86400</f>
        <v>3.6799999999999966</v>
      </c>
      <c r="O8" s="6" t="s">
        <v>62</v>
      </c>
      <c r="P8" s="5">
        <v>1</v>
      </c>
      <c r="Q8" s="19">
        <v>29.94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.75" customHeight="1">
      <c r="A9" s="6">
        <v>4</v>
      </c>
      <c r="B9" s="7">
        <v>84</v>
      </c>
      <c r="C9" s="7" t="s">
        <v>54</v>
      </c>
      <c r="D9" s="14" t="s">
        <v>57</v>
      </c>
      <c r="E9" s="23" t="s">
        <v>50</v>
      </c>
      <c r="F9" s="23">
        <v>35384</v>
      </c>
      <c r="G9" s="7" t="s">
        <v>58</v>
      </c>
      <c r="H9" s="12" t="s">
        <v>59</v>
      </c>
      <c r="I9" s="7" t="s">
        <v>60</v>
      </c>
      <c r="J9" s="12"/>
      <c r="K9" s="8"/>
      <c r="L9" s="81">
        <f>(P9*60+Q9)/86400</f>
        <v>0.0010785879629629628</v>
      </c>
      <c r="M9" s="33">
        <f>ROUNDDOWN(L9*86400/2,3)</f>
        <v>46.595</v>
      </c>
      <c r="N9" s="29">
        <f>(L9-L$6)*86400</f>
        <v>6.929999999999986</v>
      </c>
      <c r="O9" s="6" t="s">
        <v>62</v>
      </c>
      <c r="P9" s="5">
        <v>1</v>
      </c>
      <c r="Q9" s="19">
        <v>33.19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5.75" customHeight="1">
      <c r="A10" s="6">
        <v>5</v>
      </c>
      <c r="B10" s="7">
        <v>85</v>
      </c>
      <c r="C10" s="7" t="s">
        <v>48</v>
      </c>
      <c r="D10" s="14" t="s">
        <v>61</v>
      </c>
      <c r="E10" s="23" t="s">
        <v>50</v>
      </c>
      <c r="F10" s="23">
        <v>35193</v>
      </c>
      <c r="G10" s="7" t="s">
        <v>62</v>
      </c>
      <c r="H10" s="12" t="s">
        <v>63</v>
      </c>
      <c r="I10" s="7" t="s">
        <v>64</v>
      </c>
      <c r="J10" s="12"/>
      <c r="K10" s="9"/>
      <c r="L10" s="81">
        <f>(P10*60+Q10)/86400</f>
        <v>0.001120949074074074</v>
      </c>
      <c r="M10" s="33">
        <f>ROUNDDOWN(L10*86400/2,3)</f>
        <v>48.425</v>
      </c>
      <c r="N10" s="29">
        <f>(L10-L$6)*86400</f>
        <v>10.589999999999982</v>
      </c>
      <c r="O10" s="6" t="s">
        <v>51</v>
      </c>
      <c r="P10" s="5">
        <v>1</v>
      </c>
      <c r="Q10" s="19">
        <v>36.85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.75" customHeight="1">
      <c r="A11" s="6"/>
      <c r="B11" s="7">
        <v>83</v>
      </c>
      <c r="C11" s="7" t="s">
        <v>48</v>
      </c>
      <c r="D11" s="14" t="s">
        <v>65</v>
      </c>
      <c r="E11" s="23" t="s">
        <v>50</v>
      </c>
      <c r="F11" s="23">
        <v>35526</v>
      </c>
      <c r="G11" s="7" t="s">
        <v>62</v>
      </c>
      <c r="H11" s="12" t="s">
        <v>66</v>
      </c>
      <c r="I11" s="7" t="s">
        <v>67</v>
      </c>
      <c r="J11" s="12"/>
      <c r="K11" s="9"/>
      <c r="L11" s="81" t="s">
        <v>98</v>
      </c>
      <c r="M11" s="33"/>
      <c r="N11" s="29"/>
      <c r="O11" s="6"/>
      <c r="P11" s="5"/>
      <c r="Q11" s="19"/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.75" customHeight="1">
      <c r="A12" s="6"/>
      <c r="B12" s="7">
        <v>81</v>
      </c>
      <c r="C12" s="7" t="s">
        <v>48</v>
      </c>
      <c r="D12" s="14" t="s">
        <v>74</v>
      </c>
      <c r="E12" s="23" t="s">
        <v>50</v>
      </c>
      <c r="F12" s="23">
        <v>35335</v>
      </c>
      <c r="G12" s="7" t="s">
        <v>55</v>
      </c>
      <c r="H12" s="12" t="s">
        <v>75</v>
      </c>
      <c r="I12" s="7" t="s">
        <v>76</v>
      </c>
      <c r="J12" s="12"/>
      <c r="K12" s="9"/>
      <c r="L12" s="81" t="s">
        <v>98</v>
      </c>
      <c r="M12" s="33"/>
      <c r="N12" s="29"/>
      <c r="O12" s="6"/>
      <c r="P12" s="5"/>
      <c r="Q12" s="19"/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5.25" customHeight="1" thickBot="1">
      <c r="A13" s="34"/>
      <c r="B13" s="35"/>
      <c r="C13" s="35"/>
      <c r="D13" s="40"/>
      <c r="E13" s="78"/>
      <c r="F13" s="35"/>
      <c r="G13" s="35"/>
      <c r="H13" s="41"/>
      <c r="I13" s="35"/>
      <c r="J13" s="41"/>
      <c r="K13" s="82"/>
      <c r="L13" s="79"/>
      <c r="M13" s="80"/>
      <c r="N13" s="77"/>
      <c r="O13" s="34"/>
      <c r="P13" s="5"/>
      <c r="Q13" s="19"/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5.25" customHeight="1" thickTop="1">
      <c r="A14" s="6"/>
      <c r="B14" s="7"/>
      <c r="C14" s="7"/>
      <c r="D14" s="16"/>
      <c r="E14" s="26"/>
      <c r="F14" s="17"/>
      <c r="G14" s="17"/>
      <c r="H14" s="13"/>
      <c r="I14" s="12"/>
      <c r="J14" s="12"/>
      <c r="K14" s="8"/>
      <c r="L14" s="21"/>
      <c r="M14" s="33"/>
      <c r="N14" s="29"/>
      <c r="O14" s="6"/>
      <c r="P14" s="5"/>
      <c r="Q14" s="19"/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6" spans="2:12" ht="15.75" customHeight="1">
      <c r="B16" s="56" t="s">
        <v>99</v>
      </c>
      <c r="L16" s="56" t="s">
        <v>40</v>
      </c>
    </row>
    <row r="17" spans="2:12" ht="15.75" customHeight="1">
      <c r="B17" s="56" t="s">
        <v>100</v>
      </c>
      <c r="L17" s="56" t="s">
        <v>101</v>
      </c>
    </row>
    <row r="18" spans="3:12" ht="15.75" customHeight="1">
      <c r="C18" s="56"/>
      <c r="L18" s="56" t="s">
        <v>102</v>
      </c>
    </row>
    <row r="19" spans="2:3" ht="12.75">
      <c r="B19" s="56"/>
      <c r="C19" s="56"/>
    </row>
    <row r="20" spans="2:3" ht="12.75">
      <c r="B20" s="56"/>
      <c r="C20" s="56"/>
    </row>
    <row r="21" spans="2:3" ht="12.75">
      <c r="B21" s="56"/>
      <c r="C21" s="56"/>
    </row>
    <row r="22" spans="2:3" ht="12.75">
      <c r="B22" s="56"/>
      <c r="C22" s="56"/>
    </row>
    <row r="24" spans="1:15" ht="12.75">
      <c r="A24" s="99" t="s">
        <v>33</v>
      </c>
      <c r="B24" s="99"/>
      <c r="C24" s="99"/>
      <c r="D24" s="99"/>
      <c r="L24" s="102" t="s">
        <v>34</v>
      </c>
      <c r="M24" s="102"/>
      <c r="N24" s="102"/>
      <c r="O24" s="102"/>
    </row>
  </sheetData>
  <sheetProtection/>
  <mergeCells count="7">
    <mergeCell ref="C4:J4"/>
    <mergeCell ref="A1:O1"/>
    <mergeCell ref="A2:O2"/>
    <mergeCell ref="A3:D3"/>
    <mergeCell ref="J3:O3"/>
    <mergeCell ref="A24:D24"/>
    <mergeCell ref="L24:O24"/>
  </mergeCells>
  <printOptions/>
  <pageMargins left="0.1968503937007874" right="0.1968503937007874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11</v>
      </c>
      <c r="B1" t="s">
        <v>12</v>
      </c>
      <c r="C1" s="43" t="s">
        <v>41</v>
      </c>
    </row>
    <row r="2" spans="2:3" ht="12.75">
      <c r="B2" t="s">
        <v>13</v>
      </c>
      <c r="C2" s="43" t="s">
        <v>42</v>
      </c>
    </row>
    <row r="3" spans="1:3" ht="12.75">
      <c r="A3" t="s">
        <v>14</v>
      </c>
      <c r="B3" t="s">
        <v>15</v>
      </c>
      <c r="C3" s="43" t="s">
        <v>43</v>
      </c>
    </row>
    <row r="4" spans="2:3" ht="12.75">
      <c r="B4" t="s">
        <v>16</v>
      </c>
      <c r="C4" s="43" t="s">
        <v>44</v>
      </c>
    </row>
    <row r="5" spans="2:3" ht="12.75">
      <c r="B5" t="s">
        <v>17</v>
      </c>
      <c r="C5" s="43" t="s">
        <v>45</v>
      </c>
    </row>
    <row r="6" spans="2:3" ht="12.75">
      <c r="B6" t="s">
        <v>18</v>
      </c>
      <c r="C6" s="43"/>
    </row>
    <row r="7" spans="1:3" ht="12.75">
      <c r="A7" s="43" t="s">
        <v>20</v>
      </c>
      <c r="B7" s="43" t="s">
        <v>21</v>
      </c>
      <c r="C7" s="43" t="s">
        <v>46</v>
      </c>
    </row>
    <row r="8" spans="2:3" ht="12.75">
      <c r="B8" s="43" t="s">
        <v>22</v>
      </c>
      <c r="C8" s="43" t="s">
        <v>47</v>
      </c>
    </row>
    <row r="9" spans="1:3" ht="12.75">
      <c r="A9" s="43" t="s">
        <v>23</v>
      </c>
      <c r="B9" s="45" t="s">
        <v>24</v>
      </c>
      <c r="C9" s="43" t="s">
        <v>9</v>
      </c>
    </row>
    <row r="10" spans="2:3" ht="12.75">
      <c r="B10" s="45" t="s">
        <v>25</v>
      </c>
      <c r="C10" s="43" t="s">
        <v>28</v>
      </c>
    </row>
    <row r="11" spans="2:3" ht="12.75">
      <c r="B11" s="45" t="s">
        <v>26</v>
      </c>
      <c r="C11" s="43" t="s">
        <v>9</v>
      </c>
    </row>
    <row r="12" spans="2:3" ht="12.75">
      <c r="B12" s="45" t="s">
        <v>27</v>
      </c>
      <c r="C12" s="43" t="s">
        <v>28</v>
      </c>
    </row>
    <row r="13" spans="2:3" ht="12.75">
      <c r="B13" s="45" t="s">
        <v>24</v>
      </c>
      <c r="C13" s="43" t="s">
        <v>9</v>
      </c>
    </row>
    <row r="14" spans="2:3" ht="12.75">
      <c r="B14" s="45" t="s">
        <v>25</v>
      </c>
      <c r="C14" s="43" t="s">
        <v>28</v>
      </c>
    </row>
    <row r="15" spans="2:3" ht="12.75">
      <c r="B15" s="45" t="s">
        <v>26</v>
      </c>
      <c r="C15" s="43" t="s">
        <v>9</v>
      </c>
    </row>
    <row r="16" spans="2:3" ht="12.75">
      <c r="B16" s="45" t="s">
        <v>27</v>
      </c>
      <c r="C16" s="4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2015-04-04T09:48:47Z</cp:lastPrinted>
  <dcterms:created xsi:type="dcterms:W3CDTF">1996-10-08T23:32:33Z</dcterms:created>
  <dcterms:modified xsi:type="dcterms:W3CDTF">2015-04-04T15:42:56Z</dcterms:modified>
  <cp:category/>
  <cp:version/>
  <cp:contentType/>
  <cp:contentStatus/>
</cp:coreProperties>
</file>