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500_01" sheetId="1" r:id="rId1"/>
    <sheet name="500_02" sheetId="2" r:id="rId2"/>
    <sheet name="3000" sheetId="3" r:id="rId3"/>
    <sheet name="1500_3000" sheetId="4" r:id="rId4"/>
    <sheet name="1500" sheetId="5" r:id="rId5"/>
    <sheet name="1000" sheetId="6" r:id="rId6"/>
    <sheet name="5000" sheetId="7" r:id="rId7"/>
    <sheet name="Сумма" sheetId="8" r:id="rId8"/>
    <sheet name="const" sheetId="9" r:id="rId9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'1500_3000'!#REF!</definedName>
    <definedName name="E" localSheetId="7">'Сумма'!#REF!</definedName>
    <definedName name="Men1000_1" localSheetId="6">'5000'!#REF!</definedName>
    <definedName name="Men1000_1">'3000'!$B$6:$B$29</definedName>
    <definedName name="Men1000_2">'5000'!$B$6:$B$29</definedName>
    <definedName name="Men500_1" localSheetId="4">'1500'!#REF!</definedName>
    <definedName name="Men500_1">'500_01'!$B$6:$B$44</definedName>
    <definedName name="Men500_2">'1500'!$B$6:$B$29</definedName>
    <definedName name="N_dev">'const'!$C$8</definedName>
    <definedName name="N_sor1">'const'!$C$1</definedName>
    <definedName name="N_sor2">'const'!$C$2</definedName>
    <definedName name="N_un">'const'!$C$7</definedName>
    <definedName name="Women1000_1">'1500_3000'!$B$6:$B$22</definedName>
    <definedName name="Women1000_2">#REF!</definedName>
    <definedName name="Women500" localSheetId="5">'1000'!#REF!</definedName>
    <definedName name="Women500" localSheetId="1">'500_02'!#REF!</definedName>
    <definedName name="Women500_1" localSheetId="5">'1000'!#REF!</definedName>
    <definedName name="Women500_1">'500_02'!$B$6:$B$25</definedName>
    <definedName name="Women500_2">'1000'!$B$6:$B$21</definedName>
    <definedName name="_xlnm.Print_Titles" localSheetId="5">'1000'!$1:$3</definedName>
    <definedName name="_xlnm.Print_Titles" localSheetId="4">'1500'!$1:$3</definedName>
    <definedName name="_xlnm.Print_Titles" localSheetId="3">'1500_3000'!$1:$3</definedName>
    <definedName name="_xlnm.Print_Titles" localSheetId="2">'3000'!$1:$3</definedName>
    <definedName name="_xlnm.Print_Titles" localSheetId="0">'500_01'!$1:$3</definedName>
    <definedName name="_xlnm.Print_Titles" localSheetId="1">'500_02'!$1:$3</definedName>
    <definedName name="_xlnm.Print_Titles" localSheetId="6">'5000'!$1:$3</definedName>
    <definedName name="_xlnm.Print_Titles" localSheetId="7">'Сумма'!$1:$3</definedName>
    <definedName name="_xlnm.Print_Area" localSheetId="5">'1000'!$A$1:$P$51</definedName>
    <definedName name="_xlnm.Print_Area" localSheetId="4">'1500'!$A$1:$O$41</definedName>
    <definedName name="_xlnm.Print_Area" localSheetId="3">'1500_3000'!$A$1:$O$114</definedName>
    <definedName name="_xlnm.Print_Area" localSheetId="2">'3000'!$A$1:$N$78</definedName>
    <definedName name="_xlnm.Print_Area" localSheetId="0">'500_01'!$A$1:$O$85</definedName>
    <definedName name="_xlnm.Print_Area" localSheetId="1">'500_02'!$A$1:$O$38</definedName>
    <definedName name="_xlnm.Print_Area" localSheetId="6">'5000'!$A$1:$O$38</definedName>
    <definedName name="_xlnm.Print_Area" localSheetId="7">'Сумма'!$A$1:$T$67</definedName>
  </definedNames>
  <calcPr fullCalcOnLoad="1"/>
</workbook>
</file>

<file path=xl/sharedStrings.xml><?xml version="1.0" encoding="utf-8"?>
<sst xmlns="http://schemas.openxmlformats.org/spreadsheetml/2006/main" count="1763" uniqueCount="421">
  <si>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</si>
  <si>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</si>
  <si>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</si>
  <si>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</si>
  <si>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</si>
  <si>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</si>
  <si>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</si>
  <si>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</si>
  <si>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</si>
  <si>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</si>
  <si>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Сумма</t>
  </si>
  <si>
    <t>500 метров</t>
  </si>
  <si>
    <t>Отст.</t>
  </si>
  <si>
    <t>г.Коломна, КЦ "Коломна"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</si>
  <si>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</si>
  <si>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</si>
  <si>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</si>
  <si>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</si>
  <si>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</si>
  <si>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</si>
  <si>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</si>
  <si>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</si>
  <si>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</si>
  <si>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</si>
  <si>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</si>
  <si>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</si>
  <si>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</si>
  <si>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</si>
  <si>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</si>
  <si>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</si>
  <si>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</si>
  <si>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</si>
  <si>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1500 метров</t>
  </si>
  <si>
    <t>1500м</t>
  </si>
  <si>
    <t>3000м</t>
  </si>
  <si>
    <t>3000 метров</t>
  </si>
  <si>
    <t>1000 метров</t>
  </si>
  <si>
    <t>1000м</t>
  </si>
  <si>
    <t>Регион</t>
  </si>
  <si>
    <t>4.12,00</t>
  </si>
  <si>
    <t>1.59,00</t>
  </si>
  <si>
    <t>5000 метров</t>
  </si>
  <si>
    <t>7.10,00</t>
  </si>
  <si>
    <t>5000м</t>
  </si>
  <si>
    <t>i</t>
  </si>
  <si>
    <t>o</t>
  </si>
  <si>
    <t>МС</t>
  </si>
  <si>
    <t>Челябинская обл.</t>
  </si>
  <si>
    <t>Журавлева С.М.</t>
  </si>
  <si>
    <t>КМС</t>
  </si>
  <si>
    <t>Санкт-Петербург</t>
  </si>
  <si>
    <t>Некрасов М.К, Власов А.К.</t>
  </si>
  <si>
    <t>Иркутская обл.</t>
  </si>
  <si>
    <t>Бобылев А.П.</t>
  </si>
  <si>
    <t>Кировская обл.</t>
  </si>
  <si>
    <t>Плюснин А.В.</t>
  </si>
  <si>
    <t>Юность Москвы</t>
  </si>
  <si>
    <t>Москва</t>
  </si>
  <si>
    <t>Куксов А.И.</t>
  </si>
  <si>
    <t>Мурманская обл.</t>
  </si>
  <si>
    <t>Кириенко И.А.</t>
  </si>
  <si>
    <t>Санкт-Петербург, Тамбов</t>
  </si>
  <si>
    <t>УОР-2, "Динамо"</t>
  </si>
  <si>
    <t>Никулина Л.В., Сафенина Л.И.</t>
  </si>
  <si>
    <t>Свердловская обл.</t>
  </si>
  <si>
    <t>Мирошников Б.П.</t>
  </si>
  <si>
    <t>Кротов А.Р.
Маркман Н.Ш.</t>
  </si>
  <si>
    <t>Жарков А.З.</t>
  </si>
  <si>
    <t>Омская обл.</t>
  </si>
  <si>
    <t>Карпук Г.С., Фортуняк В.Е.</t>
  </si>
  <si>
    <t>Московская обл., Владимир.обл</t>
  </si>
  <si>
    <t>Дорофеев Д.А.</t>
  </si>
  <si>
    <t>Деркач Ю.И.</t>
  </si>
  <si>
    <t>Московская обл.</t>
  </si>
  <si>
    <t>Коломна, ЦСКА, ЦОП</t>
  </si>
  <si>
    <t>Сютковский В.А.
Сютковская Т.Б.</t>
  </si>
  <si>
    <t>Дорофеев Д.А., Баканов В.В.</t>
  </si>
  <si>
    <t>Куржаев Д.Ю., Кургаева Л.В.</t>
  </si>
  <si>
    <t>Богданов В.В.</t>
  </si>
  <si>
    <t>Часов П.А.</t>
  </si>
  <si>
    <t>Чистякова И.В., Бородай А.Ю.</t>
  </si>
  <si>
    <t>Агафошина Т.Н.</t>
  </si>
  <si>
    <t>Лазовая Ю.А., Шаталов В.А.</t>
  </si>
  <si>
    <t>СДЮШОР "Клевченя"</t>
  </si>
  <si>
    <t>Конюхов А.А.</t>
  </si>
  <si>
    <t>Шабанов А.С.</t>
  </si>
  <si>
    <t>Сейтхалнов Ш.С.</t>
  </si>
  <si>
    <t>Пермский край</t>
  </si>
  <si>
    <t xml:space="preserve">Трапезникова Е.А., Сивков </t>
  </si>
  <si>
    <t>Никулина Л.В., Шамсутдинова О.Н.</t>
  </si>
  <si>
    <t>Кардаков А.Н.</t>
  </si>
  <si>
    <t>ДЮСШ "Труд"</t>
  </si>
  <si>
    <t>Васильев С.В.</t>
  </si>
  <si>
    <t>КосДЮСШОР</t>
  </si>
  <si>
    <t>Савельев В.Г., Савельев А.В.</t>
  </si>
  <si>
    <t xml:space="preserve">Савельев А.В., Савельев В.Г., </t>
  </si>
  <si>
    <t>Паночин А.В.</t>
  </si>
  <si>
    <t>Бычкова Т.Н.</t>
  </si>
  <si>
    <t>ДЮСШ №27 "Сокол"</t>
  </si>
  <si>
    <t>Агафошина Т.Н., Жарков А.З.</t>
  </si>
  <si>
    <t>Казелина О.Н., Казелин С.Н.</t>
  </si>
  <si>
    <t>"Динамо" СДЮШОР-4</t>
  </si>
  <si>
    <t>Киреенко И.В.</t>
  </si>
  <si>
    <t>СДЮСШОР "Комета", ЦЗВС</t>
  </si>
  <si>
    <t>Нижегородская обл.</t>
  </si>
  <si>
    <t>Начало:</t>
  </si>
  <si>
    <t>t воздуха: + 15°С</t>
  </si>
  <si>
    <r>
      <t>t льда: - 6,2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</si>
  <si>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t воздуха: + 15,2°С</t>
  </si>
  <si>
    <t>Главный судья соревнований</t>
  </si>
  <si>
    <t>В.В. Баканов</t>
  </si>
  <si>
    <t>Влажность: 25,9%</t>
  </si>
  <si>
    <t>2.10,00</t>
  </si>
  <si>
    <t>t воздуха: + 15,3°С</t>
  </si>
  <si>
    <t>Влажность: 25,8%</t>
  </si>
  <si>
    <t>DQ</t>
  </si>
  <si>
    <t>Никулина Л.В.</t>
  </si>
  <si>
    <t>Сивков В.А.</t>
  </si>
  <si>
    <t>Рубин В.В.</t>
  </si>
  <si>
    <t>Дивак Н.Н.</t>
  </si>
  <si>
    <t>DNF</t>
  </si>
  <si>
    <t>I разр.</t>
  </si>
  <si>
    <r>
      <t>t льда: - 6,1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</si>
  <si>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DNS</t>
  </si>
  <si>
    <t>Окончание: 14:10</t>
  </si>
  <si>
    <t>Сумма многоборья</t>
  </si>
  <si>
    <t>Кубок России</t>
  </si>
  <si>
    <t>среди ветеранов конькобежного спорта (многоборье)</t>
  </si>
  <si>
    <t>09 -10 февраля 2013</t>
  </si>
  <si>
    <t>09 февраля 2013</t>
  </si>
  <si>
    <t>10 февраля 2013</t>
  </si>
  <si>
    <t>Мужчины</t>
  </si>
  <si>
    <t>Женщины</t>
  </si>
  <si>
    <t xml:space="preserve">СИДОРОВА Татьяна </t>
  </si>
  <si>
    <t xml:space="preserve">ЖУКОВА Людмила </t>
  </si>
  <si>
    <t>УЛЬЯНЫЧЕВА Галина</t>
  </si>
  <si>
    <t xml:space="preserve">ЕПИФАНОВА Валентина </t>
  </si>
  <si>
    <t>Тверская обл</t>
  </si>
  <si>
    <t>МАКАРОВА Ольга</t>
  </si>
  <si>
    <t>БОКАРЕВА Ирина</t>
  </si>
  <si>
    <t>ТУРКОВСКАЯ Марина</t>
  </si>
  <si>
    <t>АЗАРОВА Елена</t>
  </si>
  <si>
    <t>БАКАЛОВА Елена</t>
  </si>
  <si>
    <t>Полярные Зори</t>
  </si>
  <si>
    <t>РУЛЬКОВА Наталья</t>
  </si>
  <si>
    <t>ИВАНОВА Ольга</t>
  </si>
  <si>
    <t>ЛУЗГИНА Ольга</t>
  </si>
  <si>
    <t>ТИХОНОВА Ольга</t>
  </si>
  <si>
    <t>ТРОФИМОВА Кристина</t>
  </si>
  <si>
    <t>в/к</t>
  </si>
  <si>
    <t>АХМЕТОВА Карина</t>
  </si>
  <si>
    <t>КУРЫЛЕВА Любовь</t>
  </si>
  <si>
    <t>АХМЕТОВА Кристина</t>
  </si>
  <si>
    <t>ИВАНИНА Алина</t>
  </si>
  <si>
    <t xml:space="preserve">ПЕТУХОВА Виктория </t>
  </si>
  <si>
    <t>ЖУРАВЛЕВА Анна</t>
  </si>
  <si>
    <t>РАДИОНИК Евгения</t>
  </si>
  <si>
    <t>Возр. Кат.</t>
  </si>
  <si>
    <t>Окончание: 12:15</t>
  </si>
  <si>
    <t>t воздуха: + 13,8°С</t>
  </si>
  <si>
    <t>Влажность: 36%</t>
  </si>
  <si>
    <t xml:space="preserve">ЧИСТЯКОВ Андрей </t>
  </si>
  <si>
    <t>ВЫСЛИНСКИЙ Павел</t>
  </si>
  <si>
    <t>Вологодская обл.</t>
  </si>
  <si>
    <t>БАЛАБАНОВ Федор</t>
  </si>
  <si>
    <t>КАЗЕЛИН Александр</t>
  </si>
  <si>
    <t>КАШИН Антон</t>
  </si>
  <si>
    <t>ОПАЛЕВ Денис</t>
  </si>
  <si>
    <t>ИСУПОВ Дмитрий</t>
  </si>
  <si>
    <t>ГОРШКОВ Алексей</t>
  </si>
  <si>
    <t>ИТАЛЬЕВ Андрей</t>
  </si>
  <si>
    <t>МОСКВИНОВ Роман</t>
  </si>
  <si>
    <t>ВОЛНУХИН Евгений</t>
  </si>
  <si>
    <t>СТЕПАНОВ Евгений</t>
  </si>
  <si>
    <t>ЕАО</t>
  </si>
  <si>
    <t>ГРУШЕЦКИЙ Артем</t>
  </si>
  <si>
    <t>ИСАЕВ Алексей</t>
  </si>
  <si>
    <t>КАРЗАНОВ Илья</t>
  </si>
  <si>
    <t>УСТЮЖАНИНОВ Алексей</t>
  </si>
  <si>
    <t>ДЕМИДОВ Аркадий</t>
  </si>
  <si>
    <t>ЗОТОВ Филипп</t>
  </si>
  <si>
    <t>КОТТЕЛЬ Михаил</t>
  </si>
  <si>
    <t>АБРАМОВ Филипп</t>
  </si>
  <si>
    <t>ШЕХИРЕВ Ростислав</t>
  </si>
  <si>
    <t>БОГАЧЕВ Юрий</t>
  </si>
  <si>
    <t>БОГДАНСКИЙ Вадим</t>
  </si>
  <si>
    <t xml:space="preserve">ЛЫЧАГИН Владимир </t>
  </si>
  <si>
    <t>Королев</t>
  </si>
  <si>
    <t xml:space="preserve">ЛАРИОНОВ Алексей </t>
  </si>
  <si>
    <t>БОКАРЕВ Виктор</t>
  </si>
  <si>
    <t>ОСИПОВ Юрий</t>
  </si>
  <si>
    <t>КОКУНОВ Анатолий</t>
  </si>
  <si>
    <t>ЛЕГОТКИН Алексей</t>
  </si>
  <si>
    <t>ТКАЧЕНКО Владимир</t>
  </si>
  <si>
    <t>Лобня</t>
  </si>
  <si>
    <t>БУНИН Георгий</t>
  </si>
  <si>
    <t>ВАВИЛОВ Юрий</t>
  </si>
  <si>
    <t>БУНИН Александр</t>
  </si>
  <si>
    <t>Тверь</t>
  </si>
  <si>
    <t>ТЕРЕНТЬЕВ Владимир</t>
  </si>
  <si>
    <t>Коломна</t>
  </si>
  <si>
    <t>МАЗЕИН Сергей</t>
  </si>
  <si>
    <t>ЛАДОННИКОВ Геннадий</t>
  </si>
  <si>
    <t>Кострома</t>
  </si>
  <si>
    <t>КАЗАКОВ Владимир</t>
  </si>
  <si>
    <t>Долгопрудный</t>
  </si>
  <si>
    <t xml:space="preserve">КОЗИН Юрий </t>
  </si>
  <si>
    <t>АРХИПОВ Алексей</t>
  </si>
  <si>
    <t>ЛЕТУНОВ Владимир</t>
  </si>
  <si>
    <t>Тамбов</t>
  </si>
  <si>
    <t>САМУЙЛОВ Виктор</t>
  </si>
  <si>
    <t>Апатиты</t>
  </si>
  <si>
    <t xml:space="preserve">ЮНУСОВ Фарид </t>
  </si>
  <si>
    <t xml:space="preserve">ПЕТУХОВ Константин </t>
  </si>
  <si>
    <t xml:space="preserve">МЕЛКОЗЕРОВ Александр </t>
  </si>
  <si>
    <t>Железнодорожный</t>
  </si>
  <si>
    <t>КОЛЕСНИКОВ Алексей</t>
  </si>
  <si>
    <t>ХАРЧЕНКО Александр</t>
  </si>
  <si>
    <t>Вологда</t>
  </si>
  <si>
    <t xml:space="preserve">ОРЛОВ Борис </t>
  </si>
  <si>
    <t>КОВРИЖНЫХ Андрей</t>
  </si>
  <si>
    <t>СУРСИМОВ Андрей</t>
  </si>
  <si>
    <t>ОРЛОВ Сергей</t>
  </si>
  <si>
    <t>РОЩИН Алексей</t>
  </si>
  <si>
    <t>РОЖНОВ Сергей</t>
  </si>
  <si>
    <t xml:space="preserve">АКИНДИНОВ Александр </t>
  </si>
  <si>
    <t>Рязанская обл.</t>
  </si>
  <si>
    <t>БОНДАРЕНКО Дмитрий</t>
  </si>
  <si>
    <t>Апатыты</t>
  </si>
  <si>
    <t>ПЕТРОВ Иван</t>
  </si>
  <si>
    <t>Чебоксары</t>
  </si>
  <si>
    <t>БОЛЬШАКОВ Сергей</t>
  </si>
  <si>
    <t>КУЗНЕЦОВ Сергей</t>
  </si>
  <si>
    <t xml:space="preserve">ЗЫКИН Сергей </t>
  </si>
  <si>
    <t>Оленегорск</t>
  </si>
  <si>
    <t>БУЛАНОВ Валерий</t>
  </si>
  <si>
    <t>Возр. Кат</t>
  </si>
  <si>
    <t>Начало: 12:50</t>
  </si>
  <si>
    <t>Окончание:13:25</t>
  </si>
  <si>
    <t>(9)</t>
  </si>
  <si>
    <t>(5)</t>
  </si>
  <si>
    <t>Аппатиты</t>
  </si>
  <si>
    <t>Начало: 13:45</t>
  </si>
  <si>
    <t>Окончание: 14:30</t>
  </si>
  <si>
    <t>Начало: 14:10</t>
  </si>
  <si>
    <t xml:space="preserve"> Сергеевна</t>
  </si>
  <si>
    <t xml:space="preserve"> Константиновна</t>
  </si>
  <si>
    <t xml:space="preserve"> Вячеславовна</t>
  </si>
  <si>
    <t xml:space="preserve"> Геннадьевна</t>
  </si>
  <si>
    <t xml:space="preserve"> Леонидовна</t>
  </si>
  <si>
    <t>Александровна</t>
  </si>
  <si>
    <t xml:space="preserve"> Борисовна</t>
  </si>
  <si>
    <t>Викторовна</t>
  </si>
  <si>
    <t xml:space="preserve"> Викторовна</t>
  </si>
  <si>
    <t xml:space="preserve"> Тимофеевна</t>
  </si>
  <si>
    <t>Анатольевна</t>
  </si>
  <si>
    <t>2.23,75</t>
  </si>
  <si>
    <t>2.39,26</t>
  </si>
  <si>
    <t>2.31,15</t>
  </si>
  <si>
    <t>2.28,57</t>
  </si>
  <si>
    <t>2.24,49</t>
  </si>
  <si>
    <t>2.38,71</t>
  </si>
  <si>
    <t>2.40,66</t>
  </si>
  <si>
    <t>2.54,70</t>
  </si>
  <si>
    <t>2.44,29</t>
  </si>
  <si>
    <t>2.50,50</t>
  </si>
  <si>
    <t>3.14,13</t>
  </si>
  <si>
    <t>3.18,75</t>
  </si>
  <si>
    <t>3.18,46</t>
  </si>
  <si>
    <t>2.45,94</t>
  </si>
  <si>
    <t>3.07,87</t>
  </si>
  <si>
    <t>2.50,46</t>
  </si>
  <si>
    <t>2.17,23</t>
  </si>
  <si>
    <t>2.20,88</t>
  </si>
  <si>
    <t>2.21,92</t>
  </si>
  <si>
    <t>2.29,54</t>
  </si>
  <si>
    <t>2.29,58</t>
  </si>
  <si>
    <t>2.32,93</t>
  </si>
  <si>
    <t>2.33,47</t>
  </si>
  <si>
    <t>2.35,17</t>
  </si>
  <si>
    <t>2.35,78</t>
  </si>
  <si>
    <t>2.45,01</t>
  </si>
  <si>
    <t>СЕРЯЕВ Евгений</t>
  </si>
  <si>
    <t>Окончание: 15:40</t>
  </si>
  <si>
    <t>Начало: 14:50</t>
  </si>
  <si>
    <t>4.15,70</t>
  </si>
  <si>
    <t>4.49,41</t>
  </si>
  <si>
    <t>4.32,23</t>
  </si>
  <si>
    <t>4.20,66</t>
  </si>
  <si>
    <t>4.47,49</t>
  </si>
  <si>
    <t>4.20,32</t>
  </si>
  <si>
    <t>4.43,36</t>
  </si>
  <si>
    <t>4.47,26</t>
  </si>
  <si>
    <t>4.57,14</t>
  </si>
  <si>
    <t>4.22,34</t>
  </si>
  <si>
    <t>4.20,64</t>
  </si>
  <si>
    <t>4.27,89</t>
  </si>
  <si>
    <t>4.16,64</t>
  </si>
  <si>
    <t>5.00,35</t>
  </si>
  <si>
    <t>5.07,72</t>
  </si>
  <si>
    <t>4.57,99</t>
  </si>
  <si>
    <t>5.21,94</t>
  </si>
  <si>
    <t>5.06,82</t>
  </si>
  <si>
    <t>4.52,09</t>
  </si>
  <si>
    <t>4.55,36</t>
  </si>
  <si>
    <t>4.39,91</t>
  </si>
  <si>
    <t>4.59,37</t>
  </si>
  <si>
    <t>4.49,62</t>
  </si>
  <si>
    <t>5.01,56</t>
  </si>
  <si>
    <r>
      <t>t льда: - 6,3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</si>
  <si>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t воздуха: + 14,2°С</t>
  </si>
  <si>
    <t>Влажность: 40,2%</t>
  </si>
  <si>
    <t>Начало: 11:00</t>
  </si>
  <si>
    <t>Окончание: 11:30</t>
  </si>
  <si>
    <t>1.32,47</t>
  </si>
  <si>
    <t>1.40,04</t>
  </si>
  <si>
    <t>1.38,90</t>
  </si>
  <si>
    <t>1.36,37</t>
  </si>
  <si>
    <t>1.31,52</t>
  </si>
  <si>
    <t>1.40,00</t>
  </si>
  <si>
    <t>1.44,36</t>
  </si>
  <si>
    <t>1.54,10</t>
  </si>
  <si>
    <t>1.45,03</t>
  </si>
  <si>
    <t>1.48,35</t>
  </si>
  <si>
    <t>2.03,45</t>
  </si>
  <si>
    <t>2.07,64</t>
  </si>
  <si>
    <t>2.09,30</t>
  </si>
  <si>
    <t>1.38,00</t>
  </si>
  <si>
    <t>1.32,51</t>
  </si>
  <si>
    <t>1.29,95</t>
  </si>
  <si>
    <t>1.40,52</t>
  </si>
  <si>
    <t>1.31,51</t>
  </si>
  <si>
    <t>1.39,41</t>
  </si>
  <si>
    <t>1.37,43</t>
  </si>
  <si>
    <t>1.40,13</t>
  </si>
  <si>
    <t>1.46,56</t>
  </si>
  <si>
    <t>1.32,95</t>
  </si>
  <si>
    <t>1.51,60</t>
  </si>
  <si>
    <t>1.50,51</t>
  </si>
  <si>
    <t>2.02,19</t>
  </si>
  <si>
    <t>Возр.кат</t>
  </si>
  <si>
    <t>Начало: 11:45</t>
  </si>
  <si>
    <t>Окончание: 12:10</t>
  </si>
  <si>
    <t>t воздуха: + 14,1°С</t>
  </si>
  <si>
    <t>Влажность: 41%</t>
  </si>
  <si>
    <t>1.59,41</t>
  </si>
  <si>
    <t>2.14,58</t>
  </si>
  <si>
    <t>2.09,46</t>
  </si>
  <si>
    <t>2.04,81</t>
  </si>
  <si>
    <t>2.01,85</t>
  </si>
  <si>
    <t>2.13,92</t>
  </si>
  <si>
    <t>2.09,75</t>
  </si>
  <si>
    <t>2.20,24</t>
  </si>
  <si>
    <t>2.07,41</t>
  </si>
  <si>
    <t>1.59,99</t>
  </si>
  <si>
    <t>2.09,58</t>
  </si>
  <si>
    <t>1.58,51</t>
  </si>
  <si>
    <t>2.22,49</t>
  </si>
  <si>
    <t>2.33,00</t>
  </si>
  <si>
    <t>2.17,88</t>
  </si>
  <si>
    <t>2.29,43</t>
  </si>
  <si>
    <t>2.26,61</t>
  </si>
  <si>
    <t>2.06,24</t>
  </si>
  <si>
    <t>2.18,79</t>
  </si>
  <si>
    <t>2.13,04</t>
  </si>
  <si>
    <t>2.21,58</t>
  </si>
  <si>
    <t>2.21,44</t>
  </si>
  <si>
    <t>2.22,97</t>
  </si>
  <si>
    <t>ФИЛИМОНОВА Людмила</t>
  </si>
  <si>
    <t>Начало: 12:25</t>
  </si>
  <si>
    <t>Окончание: 13:00</t>
  </si>
  <si>
    <t>5.05,82</t>
  </si>
  <si>
    <t>5.52,34</t>
  </si>
  <si>
    <t>5.21,62</t>
  </si>
  <si>
    <t>5.21,74</t>
  </si>
  <si>
    <t>5.19,26</t>
  </si>
  <si>
    <t>5.33,36</t>
  </si>
  <si>
    <t>5.33,30</t>
  </si>
  <si>
    <t>6.01,06</t>
  </si>
  <si>
    <t>5.42,39</t>
  </si>
  <si>
    <t>6.05,88</t>
  </si>
  <si>
    <t>ОРЛОВ Сейргей</t>
  </si>
  <si>
    <t>Начало: 13:00</t>
  </si>
  <si>
    <t>Окончание: 13:20</t>
  </si>
  <si>
    <t>5.31,47</t>
  </si>
  <si>
    <t>4.51,13</t>
  </si>
  <si>
    <t>5.19,34</t>
  </si>
  <si>
    <t>4.54,53</t>
  </si>
  <si>
    <t>5.31,05</t>
  </si>
  <si>
    <t>5.24,11</t>
  </si>
  <si>
    <t>5.36,63</t>
  </si>
  <si>
    <t>5.40,98</t>
  </si>
  <si>
    <t>4.59,84</t>
  </si>
  <si>
    <t>5.57,63</t>
  </si>
  <si>
    <t>5.50,66</t>
  </si>
  <si>
    <t>6.35,55</t>
  </si>
  <si>
    <t>Начало: 13:50</t>
  </si>
  <si>
    <t>Окончание: 14:40</t>
  </si>
  <si>
    <t>7.17,15</t>
  </si>
  <si>
    <t>8.43,39</t>
  </si>
  <si>
    <t>7.51,20</t>
  </si>
  <si>
    <t>7.25,36</t>
  </si>
  <si>
    <t>7.26,33</t>
  </si>
  <si>
    <t>8.17,89</t>
  </si>
  <si>
    <t>8.21,98</t>
  </si>
  <si>
    <t>8.15,70</t>
  </si>
  <si>
    <t>7.46,01</t>
  </si>
  <si>
    <t>7.48,33</t>
  </si>
  <si>
    <t>7.41,84</t>
  </si>
  <si>
    <t>7.34,99</t>
  </si>
  <si>
    <t>8.47,07</t>
  </si>
  <si>
    <t>8.50,67</t>
  </si>
  <si>
    <t>8.39,94</t>
  </si>
  <si>
    <t>9.32,75</t>
  </si>
  <si>
    <t>9.02,95</t>
  </si>
  <si>
    <t>7.59,59</t>
  </si>
  <si>
    <t>8.28,94</t>
  </si>
  <si>
    <t>8.06,54</t>
  </si>
  <si>
    <t>8.36,27</t>
  </si>
  <si>
    <t>8.10,24</t>
  </si>
  <si>
    <t>8.35,55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</si>
</sst>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  <numFmt numFmtId="209" formatCode="m:ss.00"/>
    <numFmt numFmtId="210" formatCode="#&quot; &quot;?/4"/>
    <numFmt numFmtId="211" formatCode="_(* #,##0.0_);_(* \(#,##0.0\);_(* &quot;-&quot;??_);_(@_)"/>
  </numFmts>
  <fonts count="3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0"/>
      <name val="Calibri"/>
      <family val="2"/>
    </font>
    <font>
      <b/>
      <i/>
      <sz val="18"/>
      <name val="Monotype Corsiva"/>
      <family val="4"/>
    </font>
    <font>
      <b/>
      <i/>
      <sz val="17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11" xfId="0" applyFont="1" applyFill="1" applyBorder="1" applyAlignment="1">
      <alignment vertical="justify"/>
    </xf>
    <xf numFmtId="0" fontId="1" fillId="0" borderId="11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12" xfId="0" applyFont="1" applyBorder="1" applyAlignment="1">
      <alignment horizontal="center" vertical="justify"/>
    </xf>
    <xf numFmtId="0" fontId="1" fillId="0" borderId="12" xfId="0" applyFont="1" applyBorder="1" applyAlignment="1">
      <alignment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left" vertical="justify"/>
    </xf>
    <xf numFmtId="183" fontId="1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0" fontId="1" fillId="0" borderId="13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183" fontId="1" fillId="0" borderId="13" xfId="0" applyNumberFormat="1" applyFont="1" applyBorder="1" applyAlignment="1">
      <alignment horizontal="left" vertical="justify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 wrapText="1"/>
    </xf>
    <xf numFmtId="183" fontId="1" fillId="0" borderId="13" xfId="0" applyNumberFormat="1" applyFont="1" applyBorder="1" applyAlignment="1">
      <alignment horizontal="left" vertical="justify" wrapText="1"/>
    </xf>
    <xf numFmtId="183" fontId="1" fillId="0" borderId="11" xfId="0" applyNumberFormat="1" applyFont="1" applyBorder="1" applyAlignment="1">
      <alignment horizontal="left" vertical="justify" wrapText="1"/>
    </xf>
    <xf numFmtId="183" fontId="1" fillId="0" borderId="12" xfId="0" applyNumberFormat="1" applyFont="1" applyBorder="1" applyAlignment="1">
      <alignment horizontal="left" vertical="justify" wrapText="1"/>
    </xf>
    <xf numFmtId="202" fontId="1" fillId="0" borderId="14" xfId="0" applyNumberFormat="1" applyFont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/>
    </xf>
    <xf numFmtId="182" fontId="1" fillId="0" borderId="0" xfId="0" applyNumberFormat="1" applyFont="1" applyBorder="1" applyAlignment="1">
      <alignment horizontal="left" vertical="justify"/>
    </xf>
    <xf numFmtId="14" fontId="1" fillId="0" borderId="11" xfId="0" applyNumberFormat="1" applyFont="1" applyFill="1" applyBorder="1" applyAlignment="1">
      <alignment horizontal="center" vertical="justify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0" xfId="0" applyFont="1" applyBorder="1" applyAlignment="1">
      <alignment vertical="justify" wrapText="1"/>
    </xf>
    <xf numFmtId="183" fontId="1" fillId="0" borderId="15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180" fontId="1" fillId="0" borderId="11" xfId="0" applyNumberFormat="1" applyFont="1" applyFill="1" applyBorder="1" applyAlignment="1">
      <alignment vertical="justify"/>
    </xf>
    <xf numFmtId="202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0" fontId="1" fillId="0" borderId="15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5" xfId="0" applyFont="1" applyFill="1" applyBorder="1" applyAlignment="1">
      <alignment horizontal="left" vertical="justify" wrapText="1"/>
    </xf>
    <xf numFmtId="14" fontId="1" fillId="0" borderId="15" xfId="0" applyNumberFormat="1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2" fontId="1" fillId="0" borderId="10" xfId="0" applyNumberFormat="1" applyFont="1" applyBorder="1" applyAlignment="1">
      <alignment horizontal="left" vertical="justify" wrapText="1"/>
    </xf>
    <xf numFmtId="183" fontId="1" fillId="0" borderId="10" xfId="0" applyNumberFormat="1" applyFont="1" applyBorder="1" applyAlignment="1">
      <alignment horizontal="left" vertical="justify" wrapText="1"/>
    </xf>
    <xf numFmtId="182" fontId="1" fillId="0" borderId="10" xfId="0" applyNumberFormat="1" applyFont="1" applyBorder="1" applyAlignment="1">
      <alignment horizontal="left" vertical="justify" wrapText="1"/>
    </xf>
    <xf numFmtId="183" fontId="3" fillId="0" borderId="10" xfId="0" applyNumberFormat="1" applyFont="1" applyBorder="1" applyAlignment="1">
      <alignment horizontal="left" vertical="justify"/>
    </xf>
    <xf numFmtId="182" fontId="3" fillId="0" borderId="11" xfId="0" applyNumberFormat="1" applyFont="1" applyBorder="1" applyAlignment="1">
      <alignment horizontal="left" vertical="justify"/>
    </xf>
    <xf numFmtId="0" fontId="4" fillId="0" borderId="0" xfId="0" applyFont="1" applyAlignment="1">
      <alignment horizontal="left" vertical="justify"/>
    </xf>
    <xf numFmtId="180" fontId="1" fillId="0" borderId="11" xfId="0" applyNumberFormat="1" applyFont="1" applyFill="1" applyBorder="1" applyAlignment="1">
      <alignment vertical="justify" wrapText="1"/>
    </xf>
    <xf numFmtId="0" fontId="0" fillId="0" borderId="0" xfId="0" applyFont="1" applyAlignment="1">
      <alignment/>
    </xf>
    <xf numFmtId="182" fontId="3" fillId="0" borderId="12" xfId="0" applyNumberFormat="1" applyFont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0" fontId="1" fillId="0" borderId="13" xfId="0" applyFont="1" applyFill="1" applyBorder="1" applyAlignment="1">
      <alignment horizontal="left" vertical="justify"/>
    </xf>
    <xf numFmtId="0" fontId="1" fillId="0" borderId="13" xfId="0" applyFont="1" applyFill="1" applyBorder="1" applyAlignment="1">
      <alignment vertical="justify"/>
    </xf>
    <xf numFmtId="0" fontId="1" fillId="0" borderId="15" xfId="0" applyFont="1" applyFill="1" applyBorder="1" applyAlignment="1">
      <alignment horizontal="left" vertical="justify"/>
    </xf>
    <xf numFmtId="180" fontId="1" fillId="0" borderId="12" xfId="0" applyNumberFormat="1" applyFont="1" applyFill="1" applyBorder="1" applyAlignment="1">
      <alignment vertical="justify"/>
    </xf>
    <xf numFmtId="2" fontId="3" fillId="0" borderId="15" xfId="0" applyNumberFormat="1" applyFont="1" applyBorder="1" applyAlignment="1">
      <alignment horizontal="left" vertical="justify" wrapText="1"/>
    </xf>
    <xf numFmtId="180" fontId="1" fillId="0" borderId="15" xfId="0" applyNumberFormat="1" applyFont="1" applyFill="1" applyBorder="1" applyAlignment="1">
      <alignment vertical="justify"/>
    </xf>
    <xf numFmtId="2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" fontId="10" fillId="0" borderId="13" xfId="0" applyNumberFormat="1" applyFont="1" applyBorder="1" applyAlignment="1">
      <alignment horizontal="left" vertical="justify" wrapText="1"/>
    </xf>
    <xf numFmtId="2" fontId="10" fillId="0" borderId="11" xfId="0" applyNumberFormat="1" applyFont="1" applyBorder="1" applyAlignment="1">
      <alignment horizontal="left" vertical="justify" wrapText="1"/>
    </xf>
    <xf numFmtId="2" fontId="10" fillId="0" borderId="12" xfId="0" applyNumberFormat="1" applyFont="1" applyBorder="1" applyAlignment="1">
      <alignment horizontal="left" vertical="justify" wrapText="1"/>
    </xf>
    <xf numFmtId="182" fontId="10" fillId="0" borderId="13" xfId="0" applyNumberFormat="1" applyFont="1" applyBorder="1" applyAlignment="1">
      <alignment horizontal="left" vertical="justify" wrapText="1"/>
    </xf>
    <xf numFmtId="182" fontId="10" fillId="0" borderId="11" xfId="0" applyNumberFormat="1" applyFont="1" applyBorder="1" applyAlignment="1">
      <alignment horizontal="left" vertical="justify" wrapText="1"/>
    </xf>
    <xf numFmtId="182" fontId="10" fillId="0" borderId="12" xfId="0" applyNumberFormat="1" applyFont="1" applyBorder="1" applyAlignment="1">
      <alignment horizontal="left" vertical="justify" wrapText="1"/>
    </xf>
    <xf numFmtId="183" fontId="11" fillId="0" borderId="13" xfId="0" applyNumberFormat="1" applyFont="1" applyBorder="1" applyAlignment="1">
      <alignment horizontal="left" vertical="justify"/>
    </xf>
    <xf numFmtId="183" fontId="11" fillId="0" borderId="11" xfId="0" applyNumberFormat="1" applyFont="1" applyBorder="1" applyAlignment="1">
      <alignment horizontal="left" vertical="justify"/>
    </xf>
    <xf numFmtId="183" fontId="11" fillId="0" borderId="12" xfId="0" applyNumberFormat="1" applyFont="1" applyBorder="1" applyAlignment="1">
      <alignment horizontal="left" vertical="justify"/>
    </xf>
    <xf numFmtId="182" fontId="10" fillId="0" borderId="15" xfId="0" applyNumberFormat="1" applyFont="1" applyBorder="1" applyAlignment="1">
      <alignment horizontal="left" vertical="justify" wrapText="1"/>
    </xf>
    <xf numFmtId="183" fontId="11" fillId="0" borderId="15" xfId="0" applyNumberFormat="1" applyFont="1" applyBorder="1" applyAlignment="1">
      <alignment horizontal="left" vertical="justify"/>
    </xf>
    <xf numFmtId="2" fontId="10" fillId="0" borderId="15" xfId="0" applyNumberFormat="1" applyFont="1" applyBorder="1" applyAlignment="1">
      <alignment horizontal="left" vertical="justify" wrapText="1"/>
    </xf>
    <xf numFmtId="182" fontId="10" fillId="0" borderId="13" xfId="0" applyNumberFormat="1" applyFont="1" applyBorder="1" applyAlignment="1">
      <alignment horizontal="left" vertical="justify"/>
    </xf>
    <xf numFmtId="182" fontId="10" fillId="0" borderId="12" xfId="0" applyNumberFormat="1" applyFont="1" applyBorder="1" applyAlignment="1">
      <alignment horizontal="left" vertical="justify"/>
    </xf>
    <xf numFmtId="0" fontId="1" fillId="0" borderId="16" xfId="0" applyFont="1" applyFill="1" applyBorder="1" applyAlignment="1">
      <alignment horizontal="center" vertical="justify"/>
    </xf>
    <xf numFmtId="14" fontId="1" fillId="0" borderId="13" xfId="0" applyNumberFormat="1" applyFont="1" applyFill="1" applyBorder="1" applyAlignment="1">
      <alignment horizontal="center" vertical="justify"/>
    </xf>
    <xf numFmtId="14" fontId="1" fillId="0" borderId="15" xfId="0" applyNumberFormat="1" applyFont="1" applyFill="1" applyBorder="1" applyAlignment="1">
      <alignment horizontal="center" vertical="justify"/>
    </xf>
    <xf numFmtId="0" fontId="1" fillId="0" borderId="16" xfId="0" applyFont="1" applyFill="1" applyBorder="1" applyAlignment="1">
      <alignment horizontal="left" vertical="justify" wrapText="1"/>
    </xf>
    <xf numFmtId="0" fontId="1" fillId="0" borderId="16" xfId="0" applyFont="1" applyFill="1" applyBorder="1" applyAlignment="1">
      <alignment horizontal="center" vertical="justify" wrapText="1"/>
    </xf>
    <xf numFmtId="0" fontId="1" fillId="0" borderId="16" xfId="0" applyFont="1" applyFill="1" applyBorder="1" applyAlignment="1">
      <alignment vertical="justify" wrapText="1"/>
    </xf>
    <xf numFmtId="207" fontId="0" fillId="0" borderId="0" xfId="0" applyNumberFormat="1" applyBorder="1" applyAlignment="1">
      <alignment wrapText="1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left" vertical="justify"/>
    </xf>
    <xf numFmtId="14" fontId="1" fillId="0" borderId="17" xfId="0" applyNumberFormat="1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 wrapText="1"/>
    </xf>
    <xf numFmtId="0" fontId="1" fillId="0" borderId="17" xfId="0" applyFont="1" applyFill="1" applyBorder="1" applyAlignment="1">
      <alignment horizontal="left" vertical="justify" wrapText="1"/>
    </xf>
    <xf numFmtId="0" fontId="1" fillId="0" borderId="17" xfId="0" applyFont="1" applyFill="1" applyBorder="1" applyAlignment="1">
      <alignment vertical="justify" wrapText="1"/>
    </xf>
    <xf numFmtId="0" fontId="1" fillId="0" borderId="17" xfId="0" applyFont="1" applyBorder="1" applyAlignment="1">
      <alignment horizontal="center" vertical="justify"/>
    </xf>
    <xf numFmtId="14" fontId="1" fillId="0" borderId="17" xfId="0" applyNumberFormat="1" applyFont="1" applyFill="1" applyBorder="1" applyAlignment="1">
      <alignment horizontal="center" vertical="justify" wrapText="1"/>
    </xf>
    <xf numFmtId="0" fontId="1" fillId="0" borderId="17" xfId="0" applyFont="1" applyFill="1" applyBorder="1" applyAlignment="1">
      <alignment vertical="justify"/>
    </xf>
    <xf numFmtId="182" fontId="3" fillId="0" borderId="17" xfId="0" applyNumberFormat="1" applyFont="1" applyBorder="1" applyAlignment="1">
      <alignment horizontal="left" vertical="justify"/>
    </xf>
    <xf numFmtId="183" fontId="1" fillId="0" borderId="17" xfId="0" applyNumberFormat="1" applyFont="1" applyBorder="1" applyAlignment="1">
      <alignment horizontal="left" vertical="justify"/>
    </xf>
    <xf numFmtId="202" fontId="1" fillId="0" borderId="17" xfId="0" applyNumberFormat="1" applyFont="1" applyBorder="1" applyAlignment="1">
      <alignment horizontal="left" vertical="justify" wrapText="1"/>
    </xf>
    <xf numFmtId="202" fontId="1" fillId="0" borderId="18" xfId="0" applyNumberFormat="1" applyFont="1" applyBorder="1" applyAlignment="1">
      <alignment horizontal="left" vertical="justify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0" fontId="1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180" fontId="1" fillId="0" borderId="13" xfId="0" applyNumberFormat="1" applyFont="1" applyFill="1" applyBorder="1" applyAlignment="1">
      <alignment vertical="justify"/>
    </xf>
    <xf numFmtId="182" fontId="3" fillId="0" borderId="11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wrapText="1"/>
    </xf>
    <xf numFmtId="0" fontId="9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8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justify"/>
    </xf>
    <xf numFmtId="0" fontId="1" fillId="0" borderId="16" xfId="0" applyNumberFormat="1" applyFont="1" applyFill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justify" wrapText="1"/>
    </xf>
    <xf numFmtId="202" fontId="1" fillId="0" borderId="15" xfId="0" applyNumberFormat="1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0" fontId="1" fillId="0" borderId="19" xfId="0" applyFont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left" vertical="justify"/>
    </xf>
    <xf numFmtId="0" fontId="1" fillId="0" borderId="19" xfId="0" applyNumberFormat="1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vertical="justify" wrapText="1"/>
    </xf>
    <xf numFmtId="0" fontId="1" fillId="0" borderId="19" xfId="0" applyFont="1" applyFill="1" applyBorder="1" applyAlignment="1">
      <alignment vertical="justify"/>
    </xf>
    <xf numFmtId="0" fontId="1" fillId="0" borderId="19" xfId="0" applyFont="1" applyBorder="1" applyAlignment="1">
      <alignment vertical="justify"/>
    </xf>
    <xf numFmtId="2" fontId="3" fillId="0" borderId="19" xfId="0" applyNumberFormat="1" applyFont="1" applyBorder="1" applyAlignment="1">
      <alignment horizontal="left" vertical="justify" wrapText="1"/>
    </xf>
    <xf numFmtId="183" fontId="1" fillId="0" borderId="19" xfId="0" applyNumberFormat="1" applyFont="1" applyBorder="1" applyAlignment="1">
      <alignment horizontal="left" vertical="justify" wrapText="1"/>
    </xf>
    <xf numFmtId="202" fontId="1" fillId="0" borderId="19" xfId="0" applyNumberFormat="1" applyFont="1" applyBorder="1" applyAlignment="1">
      <alignment horizontal="left" vertical="justify" wrapText="1"/>
    </xf>
    <xf numFmtId="0" fontId="1" fillId="0" borderId="15" xfId="0" applyFont="1" applyBorder="1" applyAlignment="1">
      <alignment horizontal="center" vertical="justify"/>
    </xf>
    <xf numFmtId="0" fontId="1" fillId="0" borderId="15" xfId="0" applyNumberFormat="1" applyFont="1" applyFill="1" applyBorder="1" applyAlignment="1">
      <alignment horizontal="center" vertical="justify"/>
    </xf>
    <xf numFmtId="180" fontId="1" fillId="0" borderId="15" xfId="0" applyNumberFormat="1" applyFont="1" applyBorder="1" applyAlignment="1">
      <alignment vertical="justify"/>
    </xf>
    <xf numFmtId="0" fontId="1" fillId="0" borderId="19" xfId="0" applyFont="1" applyFill="1" applyBorder="1" applyAlignment="1">
      <alignment horizontal="center" vertical="justify" wrapText="1"/>
    </xf>
    <xf numFmtId="0" fontId="1" fillId="0" borderId="19" xfId="0" applyFont="1" applyFill="1" applyBorder="1" applyAlignment="1">
      <alignment horizontal="left" vertical="justify" wrapText="1"/>
    </xf>
    <xf numFmtId="180" fontId="1" fillId="0" borderId="19" xfId="0" applyNumberFormat="1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180" fontId="1" fillId="0" borderId="10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3" fontId="1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83" fontId="1" fillId="0" borderId="17" xfId="0" applyNumberFormat="1" applyFont="1" applyBorder="1" applyAlignment="1">
      <alignment horizontal="left" vertical="justify" wrapText="1"/>
    </xf>
    <xf numFmtId="49" fontId="3" fillId="0" borderId="0" xfId="0" applyNumberFormat="1" applyFont="1" applyBorder="1" applyAlignment="1">
      <alignment horizontal="left" vertical="justify" wrapText="1"/>
    </xf>
    <xf numFmtId="0" fontId="1" fillId="0" borderId="10" xfId="0" applyNumberFormat="1" applyFont="1" applyFill="1" applyBorder="1" applyAlignment="1">
      <alignment horizontal="center" vertical="justify"/>
    </xf>
    <xf numFmtId="0" fontId="1" fillId="0" borderId="15" xfId="0" applyNumberFormat="1" applyFont="1" applyFill="1" applyBorder="1" applyAlignment="1">
      <alignment horizontal="center" vertical="justify" wrapText="1"/>
    </xf>
    <xf numFmtId="180" fontId="1" fillId="0" borderId="10" xfId="0" applyNumberFormat="1" applyFont="1" applyFill="1" applyBorder="1" applyAlignment="1">
      <alignment vertical="justify"/>
    </xf>
    <xf numFmtId="183" fontId="1" fillId="0" borderId="15" xfId="0" applyNumberFormat="1" applyFont="1" applyBorder="1" applyAlignment="1">
      <alignment horizontal="left"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14" fontId="1" fillId="0" borderId="19" xfId="0" applyNumberFormat="1" applyFont="1" applyFill="1" applyBorder="1" applyAlignment="1">
      <alignment horizontal="center" vertical="justify"/>
    </xf>
    <xf numFmtId="182" fontId="3" fillId="0" borderId="19" xfId="0" applyNumberFormat="1" applyFont="1" applyBorder="1" applyAlignment="1">
      <alignment horizontal="left" vertical="justify"/>
    </xf>
    <xf numFmtId="183" fontId="1" fillId="0" borderId="19" xfId="0" applyNumberFormat="1" applyFont="1" applyBorder="1" applyAlignment="1">
      <alignment horizontal="left" vertical="justify"/>
    </xf>
    <xf numFmtId="0" fontId="1" fillId="0" borderId="19" xfId="0" applyNumberFormat="1" applyFont="1" applyFill="1" applyBorder="1" applyAlignment="1">
      <alignment horizontal="center" vertical="justify" wrapText="1"/>
    </xf>
    <xf numFmtId="14" fontId="1" fillId="0" borderId="19" xfId="0" applyNumberFormat="1" applyFont="1" applyFill="1" applyBorder="1" applyAlignment="1">
      <alignment horizontal="center" vertical="justify" wrapText="1"/>
    </xf>
    <xf numFmtId="182" fontId="3" fillId="0" borderId="15" xfId="0" applyNumberFormat="1" applyFont="1" applyBorder="1" applyAlignment="1">
      <alignment horizontal="left" vertical="justify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left" vertical="justify" wrapText="1"/>
    </xf>
    <xf numFmtId="182" fontId="10" fillId="0" borderId="17" xfId="0" applyNumberFormat="1" applyFont="1" applyBorder="1" applyAlignment="1">
      <alignment horizontal="left" vertical="justify" wrapText="1"/>
    </xf>
    <xf numFmtId="183" fontId="11" fillId="0" borderId="17" xfId="0" applyNumberFormat="1" applyFont="1" applyBorder="1" applyAlignment="1">
      <alignment horizontal="left" vertical="justify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left" vertical="justify" wrapText="1"/>
    </xf>
    <xf numFmtId="182" fontId="10" fillId="0" borderId="19" xfId="0" applyNumberFormat="1" applyFont="1" applyBorder="1" applyAlignment="1">
      <alignment horizontal="left" vertical="justify" wrapText="1"/>
    </xf>
    <xf numFmtId="182" fontId="10" fillId="0" borderId="19" xfId="0" applyNumberFormat="1" applyFont="1" applyBorder="1" applyAlignment="1">
      <alignment horizontal="left" vertical="justify"/>
    </xf>
    <xf numFmtId="183" fontId="11" fillId="0" borderId="19" xfId="0" applyNumberFormat="1" applyFont="1" applyBorder="1" applyAlignment="1">
      <alignment horizontal="left" vertical="justify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vertical="justify" wrapText="1"/>
    </xf>
    <xf numFmtId="0" fontId="1" fillId="0" borderId="21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justify"/>
    </xf>
    <xf numFmtId="205" fontId="3" fillId="0" borderId="0" xfId="60" applyNumberFormat="1" applyFont="1" applyBorder="1" applyAlignment="1">
      <alignment horizontal="center" vertical="justify"/>
    </xf>
    <xf numFmtId="183" fontId="1" fillId="0" borderId="0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left" vertical="justify"/>
    </xf>
    <xf numFmtId="0" fontId="3" fillId="0" borderId="15" xfId="0" applyNumberFormat="1" applyFont="1" applyBorder="1" applyAlignment="1">
      <alignment horizontal="left" vertical="justify"/>
    </xf>
    <xf numFmtId="183" fontId="1" fillId="0" borderId="15" xfId="0" applyNumberFormat="1" applyFont="1" applyBorder="1" applyAlignment="1">
      <alignment horizontal="center" vertical="justify"/>
    </xf>
    <xf numFmtId="183" fontId="1" fillId="0" borderId="10" xfId="0" applyNumberFormat="1" applyFont="1" applyBorder="1" applyAlignment="1">
      <alignment horizontal="center" vertical="justify"/>
    </xf>
    <xf numFmtId="0" fontId="3" fillId="0" borderId="19" xfId="0" applyNumberFormat="1" applyFont="1" applyBorder="1" applyAlignment="1">
      <alignment horizontal="left" vertical="justify"/>
    </xf>
    <xf numFmtId="183" fontId="1" fillId="0" borderId="19" xfId="0" applyNumberFormat="1" applyFont="1" applyBorder="1" applyAlignment="1">
      <alignment horizontal="center" vertical="justify"/>
    </xf>
    <xf numFmtId="205" fontId="3" fillId="0" borderId="19" xfId="60" applyNumberFormat="1" applyFont="1" applyBorder="1" applyAlignment="1">
      <alignment horizontal="center" vertical="justify"/>
    </xf>
    <xf numFmtId="0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NumberFormat="1" applyFont="1" applyBorder="1" applyAlignment="1">
      <alignment/>
    </xf>
    <xf numFmtId="205" fontId="3" fillId="0" borderId="15" xfId="60" applyNumberFormat="1" applyFont="1" applyBorder="1" applyAlignment="1">
      <alignment horizontal="center" vertical="justify"/>
    </xf>
    <xf numFmtId="2" fontId="10" fillId="0" borderId="0" xfId="0" applyNumberFormat="1" applyFont="1" applyBorder="1" applyAlignment="1">
      <alignment horizontal="left" vertical="justify" wrapText="1"/>
    </xf>
    <xf numFmtId="182" fontId="10" fillId="0" borderId="0" xfId="0" applyNumberFormat="1" applyFont="1" applyBorder="1" applyAlignment="1">
      <alignment horizontal="left" vertical="justify" wrapText="1"/>
    </xf>
    <xf numFmtId="183" fontId="11" fillId="0" borderId="0" xfId="0" applyNumberFormat="1" applyFont="1" applyBorder="1" applyAlignment="1">
      <alignment horizontal="left" vertical="justify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justify" wrapText="1"/>
    </xf>
    <xf numFmtId="182" fontId="10" fillId="0" borderId="10" xfId="0" applyNumberFormat="1" applyFont="1" applyBorder="1" applyAlignment="1">
      <alignment horizontal="left" vertical="justify" wrapText="1"/>
    </xf>
    <xf numFmtId="183" fontId="11" fillId="0" borderId="10" xfId="0" applyNumberFormat="1" applyFont="1" applyBorder="1" applyAlignment="1">
      <alignment horizontal="left" vertical="justify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2" fontId="1" fillId="0" borderId="16" xfId="0" applyNumberFormat="1" applyFont="1" applyBorder="1" applyAlignment="1">
      <alignment horizontal="left" vertical="justify" wrapText="1"/>
    </xf>
    <xf numFmtId="180" fontId="1" fillId="0" borderId="19" xfId="0" applyNumberFormat="1" applyFont="1" applyFill="1" applyBorder="1" applyAlignment="1">
      <alignment vertical="justify"/>
    </xf>
    <xf numFmtId="182" fontId="10" fillId="0" borderId="10" xfId="0" applyNumberFormat="1" applyFont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82" fontId="10" fillId="0" borderId="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183" fontId="1" fillId="0" borderId="13" xfId="0" applyNumberFormat="1" applyFont="1" applyBorder="1" applyAlignment="1">
      <alignment horizontal="left" vertical="center" wrapText="1"/>
    </xf>
    <xf numFmtId="182" fontId="10" fillId="0" borderId="13" xfId="0" applyNumberFormat="1" applyFont="1" applyBorder="1" applyAlignment="1">
      <alignment horizontal="left" vertical="center" wrapText="1"/>
    </xf>
    <xf numFmtId="183" fontId="1" fillId="0" borderId="15" xfId="0" applyNumberFormat="1" applyFont="1" applyBorder="1" applyAlignment="1">
      <alignment horizontal="left" vertical="center" wrapText="1"/>
    </xf>
    <xf numFmtId="183" fontId="1" fillId="0" borderId="15" xfId="0" applyNumberFormat="1" applyFont="1" applyBorder="1" applyAlignment="1">
      <alignment vertical="center"/>
    </xf>
    <xf numFmtId="183" fontId="11" fillId="0" borderId="15" xfId="0" applyNumberFormat="1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left" vertical="center" wrapText="1"/>
    </xf>
    <xf numFmtId="183" fontId="1" fillId="0" borderId="11" xfId="0" applyNumberFormat="1" applyFont="1" applyBorder="1" applyAlignment="1">
      <alignment horizontal="left" vertical="center" wrapText="1"/>
    </xf>
    <xf numFmtId="182" fontId="10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183" fontId="1" fillId="0" borderId="11" xfId="0" applyNumberFormat="1" applyFont="1" applyBorder="1" applyAlignment="1">
      <alignment vertical="center"/>
    </xf>
    <xf numFmtId="183" fontId="11" fillId="0" borderId="11" xfId="0" applyNumberFormat="1" applyFont="1" applyBorder="1" applyAlignment="1">
      <alignment horizontal="left" vertical="center"/>
    </xf>
    <xf numFmtId="182" fontId="10" fillId="0" borderId="17" xfId="0" applyNumberFormat="1" applyFont="1" applyBorder="1" applyAlignment="1">
      <alignment horizontal="left" vertical="center" wrapText="1"/>
    </xf>
    <xf numFmtId="183" fontId="1" fillId="0" borderId="17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left" vertical="center" wrapText="1"/>
    </xf>
    <xf numFmtId="183" fontId="1" fillId="0" borderId="12" xfId="0" applyNumberFormat="1" applyFont="1" applyBorder="1" applyAlignment="1">
      <alignment horizontal="left" vertical="center" wrapText="1"/>
    </xf>
    <xf numFmtId="182" fontId="10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183" fontId="1" fillId="0" borderId="12" xfId="0" applyNumberFormat="1" applyFont="1" applyBorder="1" applyAlignment="1">
      <alignment vertical="center"/>
    </xf>
    <xf numFmtId="182" fontId="10" fillId="0" borderId="10" xfId="0" applyNumberFormat="1" applyFont="1" applyBorder="1" applyAlignment="1">
      <alignment horizontal="left" vertical="center" wrapText="1"/>
    </xf>
    <xf numFmtId="183" fontId="11" fillId="0" borderId="12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83" fontId="1" fillId="0" borderId="13" xfId="0" applyNumberFormat="1" applyFont="1" applyBorder="1" applyAlignment="1">
      <alignment vertical="center"/>
    </xf>
    <xf numFmtId="183" fontId="11" fillId="0" borderId="13" xfId="0" applyNumberFormat="1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justify"/>
    </xf>
    <xf numFmtId="0" fontId="9" fillId="0" borderId="0" xfId="0" applyFont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14" fontId="4" fillId="0" borderId="0" xfId="0" applyNumberFormat="1" applyFont="1" applyAlignment="1">
      <alignment horizontal="righ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3.jpeg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2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3.jpeg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3.jpeg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3.jpeg" /><Relationship Id="rId3" Type="http://schemas.openxmlformats.org/officeDocument/2006/relationships/image" Target="../media/image33.emf" /><Relationship Id="rId4" Type="http://schemas.openxmlformats.org/officeDocument/2006/relationships/image" Target="../media/image19.emf" /><Relationship Id="rId5" Type="http://schemas.openxmlformats.org/officeDocument/2006/relationships/image" Target="../media/image2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3.jpeg" /><Relationship Id="rId3" Type="http://schemas.openxmlformats.org/officeDocument/2006/relationships/image" Target="../media/image17.emf" /><Relationship Id="rId4" Type="http://schemas.openxmlformats.org/officeDocument/2006/relationships/image" Target="../media/image8.emf" /><Relationship Id="rId5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3.jpeg" /><Relationship Id="rId3" Type="http://schemas.openxmlformats.org/officeDocument/2006/relationships/image" Target="../media/image20.emf" /><Relationship Id="rId4" Type="http://schemas.openxmlformats.org/officeDocument/2006/relationships/image" Target="../media/image9.emf" /><Relationship Id="rId5" Type="http://schemas.openxmlformats.org/officeDocument/2006/relationships/image" Target="../media/image3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3.jpeg" /><Relationship Id="rId3" Type="http://schemas.openxmlformats.org/officeDocument/2006/relationships/image" Target="../media/image25.emf" /><Relationship Id="rId4" Type="http://schemas.openxmlformats.org/officeDocument/2006/relationships/image" Target="../media/image24.emf" /><Relationship Id="rId5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3.jpeg" /><Relationship Id="rId3" Type="http://schemas.openxmlformats.org/officeDocument/2006/relationships/image" Target="../media/image30.emf" /><Relationship Id="rId4" Type="http://schemas.openxmlformats.org/officeDocument/2006/relationships/image" Target="../media/image31.emf" /><Relationship Id="rId5" Type="http://schemas.openxmlformats.org/officeDocument/2006/relationships/image" Target="../media/image22.emf" /><Relationship Id="rId6" Type="http://schemas.openxmlformats.org/officeDocument/2006/relationships/image" Target="../media/image1.emf" /><Relationship Id="rId7" Type="http://schemas.openxmlformats.org/officeDocument/2006/relationships/image" Target="../media/image26.emf" /><Relationship Id="rId8" Type="http://schemas.openxmlformats.org/officeDocument/2006/relationships/image" Target="../media/image4.emf" /><Relationship Id="rId9" Type="http://schemas.openxmlformats.org/officeDocument/2006/relationships/image" Target="../media/image18.emf" /><Relationship Id="rId10" Type="http://schemas.openxmlformats.org/officeDocument/2006/relationships/image" Target="../media/image28.emf" /><Relationship Id="rId1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428625</xdr:colOff>
      <xdr:row>1</xdr:row>
      <xdr:rowOff>114300</xdr:rowOff>
    </xdr:to>
    <xdr:pic>
      <xdr:nvPicPr>
        <xdr:cNvPr id="1" name="Рисунок 4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1095375</xdr:colOff>
      <xdr:row>0</xdr:row>
      <xdr:rowOff>0</xdr:rowOff>
    </xdr:from>
    <xdr:to>
      <xdr:col>13</xdr:col>
      <xdr:colOff>390525</xdr:colOff>
      <xdr:row>1</xdr:row>
      <xdr:rowOff>85725</xdr:rowOff>
    </xdr:to>
    <xdr:pic>
      <xdr:nvPicPr>
        <xdr:cNvPr id="2" name="Рисунок 2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0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2</xdr:row>
      <xdr:rowOff>0</xdr:rowOff>
    </xdr:from>
    <xdr:to>
      <xdr:col>21</xdr:col>
      <xdr:colOff>371475</xdr:colOff>
      <xdr:row>3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8572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2</xdr:row>
      <xdr:rowOff>0</xdr:rowOff>
    </xdr:from>
    <xdr:to>
      <xdr:col>19</xdr:col>
      <xdr:colOff>571500</xdr:colOff>
      <xdr:row>3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48425" y="8572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18</xdr:col>
      <xdr:colOff>314325</xdr:colOff>
      <xdr:row>3</xdr:row>
      <xdr:rowOff>57150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91175" y="8572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352425</xdr:colOff>
      <xdr:row>1</xdr:row>
      <xdr:rowOff>123825</xdr:rowOff>
    </xdr:to>
    <xdr:pic>
      <xdr:nvPicPr>
        <xdr:cNvPr id="1" name="Рисунок 4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1009650</xdr:colOff>
      <xdr:row>0</xdr:row>
      <xdr:rowOff>9525</xdr:rowOff>
    </xdr:from>
    <xdr:to>
      <xdr:col>12</xdr:col>
      <xdr:colOff>438150</xdr:colOff>
      <xdr:row>1</xdr:row>
      <xdr:rowOff>133350</xdr:rowOff>
    </xdr:to>
    <xdr:pic>
      <xdr:nvPicPr>
        <xdr:cNvPr id="2" name="Рисунок 2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952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6625" y="7429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0</xdr:rowOff>
    </xdr:from>
    <xdr:to>
      <xdr:col>18</xdr:col>
      <xdr:colOff>495300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7429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9525</xdr:rowOff>
    </xdr:from>
    <xdr:to>
      <xdr:col>17</xdr:col>
      <xdr:colOff>142875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75247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19050</xdr:colOff>
      <xdr:row>1</xdr:row>
      <xdr:rowOff>85725</xdr:rowOff>
    </xdr:to>
    <xdr:pic>
      <xdr:nvPicPr>
        <xdr:cNvPr id="1" name="Рисунок 4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28575</xdr:rowOff>
    </xdr:from>
    <xdr:to>
      <xdr:col>12</xdr:col>
      <xdr:colOff>428625</xdr:colOff>
      <xdr:row>1</xdr:row>
      <xdr:rowOff>76200</xdr:rowOff>
    </xdr:to>
    <xdr:pic>
      <xdr:nvPicPr>
        <xdr:cNvPr id="2" name="Рисунок 2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857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</xdr:row>
      <xdr:rowOff>104775</xdr:rowOff>
    </xdr:from>
    <xdr:to>
      <xdr:col>20</xdr:col>
      <xdr:colOff>371475</xdr:colOff>
      <xdr:row>2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4476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</xdr:row>
      <xdr:rowOff>85725</xdr:rowOff>
    </xdr:from>
    <xdr:to>
      <xdr:col>18</xdr:col>
      <xdr:colOff>514350</xdr:colOff>
      <xdr:row>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4286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</xdr:row>
      <xdr:rowOff>76200</xdr:rowOff>
    </xdr:from>
    <xdr:to>
      <xdr:col>17</xdr:col>
      <xdr:colOff>200025</xdr:colOff>
      <xdr:row>2</xdr:row>
      <xdr:rowOff>104775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29200" y="4191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400050</xdr:colOff>
      <xdr:row>1</xdr:row>
      <xdr:rowOff>104775</xdr:rowOff>
    </xdr:to>
    <xdr:pic>
      <xdr:nvPicPr>
        <xdr:cNvPr id="1" name="Рисунок 4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19050</xdr:rowOff>
    </xdr:from>
    <xdr:to>
      <xdr:col>12</xdr:col>
      <xdr:colOff>352425</xdr:colOff>
      <xdr:row>1</xdr:row>
      <xdr:rowOff>76200</xdr:rowOff>
    </xdr:to>
    <xdr:pic>
      <xdr:nvPicPr>
        <xdr:cNvPr id="2" name="Рисунок 2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905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</xdr:row>
      <xdr:rowOff>19050</xdr:rowOff>
    </xdr:from>
    <xdr:to>
      <xdr:col>20</xdr:col>
      <xdr:colOff>257175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7143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19050</xdr:rowOff>
    </xdr:from>
    <xdr:to>
      <xdr:col>18</xdr:col>
      <xdr:colOff>495300</xdr:colOff>
      <xdr:row>2</xdr:row>
      <xdr:rowOff>381000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" y="7143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38800" y="6953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333375</xdr:colOff>
      <xdr:row>1</xdr:row>
      <xdr:rowOff>95250</xdr:rowOff>
    </xdr:to>
    <xdr:pic>
      <xdr:nvPicPr>
        <xdr:cNvPr id="1" name="Рисунок 4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0</xdr:rowOff>
    </xdr:from>
    <xdr:to>
      <xdr:col>12</xdr:col>
      <xdr:colOff>438150</xdr:colOff>
      <xdr:row>1</xdr:row>
      <xdr:rowOff>114300</xdr:rowOff>
    </xdr:to>
    <xdr:pic>
      <xdr:nvPicPr>
        <xdr:cNvPr id="2" name="Рисунок 2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7143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2</xdr:row>
      <xdr:rowOff>0</xdr:rowOff>
    </xdr:from>
    <xdr:to>
      <xdr:col>18</xdr:col>
      <xdr:colOff>561975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7143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2</xdr:row>
      <xdr:rowOff>0</xdr:rowOff>
    </xdr:from>
    <xdr:to>
      <xdr:col>17</xdr:col>
      <xdr:colOff>200025</xdr:colOff>
      <xdr:row>3</xdr:row>
      <xdr:rowOff>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76850" y="71437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3</xdr:col>
      <xdr:colOff>9525</xdr:colOff>
      <xdr:row>1</xdr:row>
      <xdr:rowOff>47625</xdr:rowOff>
    </xdr:to>
    <xdr:pic>
      <xdr:nvPicPr>
        <xdr:cNvPr id="1" name="Рисунок 4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0</xdr:row>
      <xdr:rowOff>19050</xdr:rowOff>
    </xdr:from>
    <xdr:to>
      <xdr:col>13</xdr:col>
      <xdr:colOff>457200</xdr:colOff>
      <xdr:row>1</xdr:row>
      <xdr:rowOff>47625</xdr:rowOff>
    </xdr:to>
    <xdr:pic>
      <xdr:nvPicPr>
        <xdr:cNvPr id="2" name="Рисунок 2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905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514350</xdr:colOff>
      <xdr:row>2</xdr:row>
      <xdr:rowOff>0</xdr:rowOff>
    </xdr:from>
    <xdr:to>
      <xdr:col>21</xdr:col>
      <xdr:colOff>238125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6572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2</xdr:row>
      <xdr:rowOff>9525</xdr:rowOff>
    </xdr:from>
    <xdr:to>
      <xdr:col>19</xdr:col>
      <xdr:colOff>476250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6667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</xdr:row>
      <xdr:rowOff>0</xdr:rowOff>
    </xdr:from>
    <xdr:to>
      <xdr:col>18</xdr:col>
      <xdr:colOff>133350</xdr:colOff>
      <xdr:row>3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6572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3</xdr:col>
      <xdr:colOff>295275</xdr:colOff>
      <xdr:row>1</xdr:row>
      <xdr:rowOff>104775</xdr:rowOff>
    </xdr:to>
    <xdr:pic>
      <xdr:nvPicPr>
        <xdr:cNvPr id="1" name="Рисунок 4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1095375</xdr:colOff>
      <xdr:row>0</xdr:row>
      <xdr:rowOff>0</xdr:rowOff>
    </xdr:from>
    <xdr:to>
      <xdr:col>12</xdr:col>
      <xdr:colOff>466725</xdr:colOff>
      <xdr:row>1</xdr:row>
      <xdr:rowOff>66675</xdr:rowOff>
    </xdr:to>
    <xdr:pic>
      <xdr:nvPicPr>
        <xdr:cNvPr id="2" name="Рисунок 2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2</xdr:row>
      <xdr:rowOff>19050</xdr:rowOff>
    </xdr:from>
    <xdr:to>
      <xdr:col>20</xdr:col>
      <xdr:colOff>381000</xdr:colOff>
      <xdr:row>3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8096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2</xdr:row>
      <xdr:rowOff>9525</xdr:rowOff>
    </xdr:from>
    <xdr:to>
      <xdr:col>18</xdr:col>
      <xdr:colOff>552450</xdr:colOff>
      <xdr:row>3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8001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19050</xdr:rowOff>
    </xdr:from>
    <xdr:to>
      <xdr:col>17</xdr:col>
      <xdr:colOff>180975</xdr:colOff>
      <xdr:row>3</xdr:row>
      <xdr:rowOff>47625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6825" y="8096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1</xdr:row>
      <xdr:rowOff>295275</xdr:rowOff>
    </xdr:to>
    <xdr:pic>
      <xdr:nvPicPr>
        <xdr:cNvPr id="1" name="Рисунок 4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342900</xdr:colOff>
      <xdr:row>0</xdr:row>
      <xdr:rowOff>28575</xdr:rowOff>
    </xdr:from>
    <xdr:to>
      <xdr:col>18</xdr:col>
      <xdr:colOff>409575</xdr:colOff>
      <xdr:row>1</xdr:row>
      <xdr:rowOff>323850</xdr:rowOff>
    </xdr:to>
    <xdr:pic>
      <xdr:nvPicPr>
        <xdr:cNvPr id="2" name="Рисунок 2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8575"/>
          <a:ext cx="1314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3</xdr:row>
      <xdr:rowOff>9525</xdr:rowOff>
    </xdr:from>
    <xdr:to>
      <xdr:col>22</xdr:col>
      <xdr:colOff>66675</xdr:colOff>
      <xdr:row>4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962025"/>
          <a:ext cx="1143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104775</xdr:rowOff>
    </xdr:from>
    <xdr:to>
      <xdr:col>24</xdr:col>
      <xdr:colOff>228600</xdr:colOff>
      <xdr:row>1</xdr:row>
      <xdr:rowOff>171450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96400" y="10477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9525</xdr:rowOff>
    </xdr:from>
    <xdr:to>
      <xdr:col>24</xdr:col>
      <xdr:colOff>276225</xdr:colOff>
      <xdr:row>2</xdr:row>
      <xdr:rowOff>333375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96400" y="619125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24</xdr:col>
      <xdr:colOff>266700</xdr:colOff>
      <xdr:row>4</xdr:row>
      <xdr:rowOff>47625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96400" y="95250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590550</xdr:colOff>
      <xdr:row>4</xdr:row>
      <xdr:rowOff>66675</xdr:rowOff>
    </xdr:from>
    <xdr:to>
      <xdr:col>24</xdr:col>
      <xdr:colOff>266700</xdr:colOff>
      <xdr:row>5</xdr:row>
      <xdr:rowOff>161925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77350" y="136207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314325</xdr:colOff>
      <xdr:row>5</xdr:row>
      <xdr:rowOff>171450</xdr:rowOff>
    </xdr:from>
    <xdr:to>
      <xdr:col>22</xdr:col>
      <xdr:colOff>209550</xdr:colOff>
      <xdr:row>7</xdr:row>
      <xdr:rowOff>133350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91525" y="173355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1</xdr:row>
      <xdr:rowOff>47625</xdr:rowOff>
    </xdr:from>
    <xdr:to>
      <xdr:col>21</xdr:col>
      <xdr:colOff>142875</xdr:colOff>
      <xdr:row>1</xdr:row>
      <xdr:rowOff>314325</xdr:rowOff>
    </xdr:to>
    <xdr:pic>
      <xdr:nvPicPr>
        <xdr:cNvPr id="9" name="Text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39125" y="32385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2</xdr:row>
      <xdr:rowOff>0</xdr:rowOff>
    </xdr:from>
    <xdr:to>
      <xdr:col>21</xdr:col>
      <xdr:colOff>266700</xdr:colOff>
      <xdr:row>2</xdr:row>
      <xdr:rowOff>247650</xdr:rowOff>
    </xdr:to>
    <xdr:pic>
      <xdr:nvPicPr>
        <xdr:cNvPr id="10" name="TextBox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67700" y="60960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0</xdr:row>
      <xdr:rowOff>38100</xdr:rowOff>
    </xdr:from>
    <xdr:to>
      <xdr:col>22</xdr:col>
      <xdr:colOff>466725</xdr:colOff>
      <xdr:row>0</xdr:row>
      <xdr:rowOff>238125</xdr:rowOff>
    </xdr:to>
    <xdr:pic>
      <xdr:nvPicPr>
        <xdr:cNvPr id="11" name="Label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15325" y="38100"/>
          <a:ext cx="1447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</sheetPr>
  <dimension ref="A1:AF80"/>
  <sheetViews>
    <sheetView view="pageBreakPreview" zoomScaleSheetLayoutView="100" workbookViewId="0" topLeftCell="A40">
      <selection activeCell="D18" sqref="D18"/>
    </sheetView>
  </sheetViews>
  <sheetFormatPr defaultColWidth="9.140625" defaultRowHeight="12.75"/>
  <cols>
    <col min="1" max="1" width="6.00390625" style="1" customWidth="1"/>
    <col min="2" max="2" width="4.00390625" style="1" customWidth="1"/>
    <col min="3" max="3" width="7.8515625" style="1" customWidth="1"/>
    <col min="4" max="4" width="23.7109375" style="1" customWidth="1"/>
    <col min="5" max="5" width="8.57421875" style="1" customWidth="1"/>
    <col min="6" max="6" width="9.8515625" style="1" hidden="1" customWidth="1"/>
    <col min="7" max="7" width="16.8515625" style="1" customWidth="1"/>
    <col min="8" max="8" width="20.00390625" style="1" hidden="1" customWidth="1"/>
    <col min="9" max="9" width="22.57421875" style="1" hidden="1" customWidth="1"/>
    <col min="10" max="10" width="15.7109375" style="1" hidden="1" customWidth="1"/>
    <col min="11" max="11" width="0.13671875" style="1" hidden="1" customWidth="1"/>
    <col min="12" max="12" width="6.140625" style="1" customWidth="1"/>
    <col min="13" max="13" width="3.421875" style="1" customWidth="1"/>
    <col min="14" max="14" width="7.28125" style="1" customWidth="1"/>
    <col min="15" max="15" width="6.140625" style="1" hidden="1" customWidth="1"/>
    <col min="16" max="16" width="0.13671875" style="1" hidden="1" customWidth="1"/>
    <col min="17" max="17" width="2.8515625" style="1" hidden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33.75" customHeight="1">
      <c r="A1" s="336" t="str">
        <f>N_sor1</f>
        <v>Кубок России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33.75" customHeight="1">
      <c r="A2" s="337" t="str">
        <f>N_sor2</f>
        <v>среди ветеранов конькобежного спорта (многоборье)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ht="25.5" customHeight="1">
      <c r="A3" s="338" t="s">
        <v>22</v>
      </c>
      <c r="B3" s="338"/>
      <c r="C3" s="338"/>
      <c r="D3" s="338"/>
      <c r="E3" s="25"/>
      <c r="F3" s="25"/>
      <c r="G3" s="25"/>
      <c r="H3" s="25"/>
      <c r="I3" s="25"/>
      <c r="J3" s="339" t="str">
        <f>D_d1</f>
        <v>09 февраля 2013</v>
      </c>
      <c r="K3" s="340"/>
      <c r="L3" s="340"/>
      <c r="M3" s="340"/>
      <c r="N3" s="340"/>
      <c r="O3" s="340"/>
      <c r="P3" s="340"/>
    </row>
    <row r="4" spans="2:32" ht="21.75" customHeight="1">
      <c r="B4" s="35"/>
      <c r="C4" s="334" t="str">
        <f>N_un</f>
        <v>Мужчины</v>
      </c>
      <c r="D4" s="334"/>
      <c r="E4" s="334"/>
      <c r="F4" s="334"/>
      <c r="G4" s="334"/>
      <c r="H4" s="334"/>
      <c r="I4" s="334"/>
      <c r="J4" s="334"/>
      <c r="K4" s="35"/>
      <c r="L4" s="40" t="str">
        <f>const!C9</f>
        <v>500 метров</v>
      </c>
      <c r="M4" s="40"/>
      <c r="N4" s="35"/>
      <c r="O4" s="35"/>
      <c r="P4" s="35"/>
      <c r="Q4" s="4"/>
      <c r="R4" s="5">
        <v>37.5</v>
      </c>
      <c r="S4" s="5"/>
      <c r="T4" s="5"/>
      <c r="U4" s="5"/>
      <c r="V4" s="5"/>
      <c r="W4" s="5"/>
      <c r="X4" s="12"/>
      <c r="Y4" s="5"/>
      <c r="Z4" s="5"/>
      <c r="AA4" s="5"/>
      <c r="AB4" s="5"/>
      <c r="AC4" s="5"/>
      <c r="AD4" s="5"/>
      <c r="AE4" s="5"/>
      <c r="AF4" s="5"/>
    </row>
    <row r="5" spans="1:32" ht="16.5" customHeight="1" thickBot="1">
      <c r="A5" s="139" t="s">
        <v>4</v>
      </c>
      <c r="B5" s="139" t="s">
        <v>0</v>
      </c>
      <c r="C5" s="139" t="s">
        <v>6</v>
      </c>
      <c r="D5" s="139" t="s">
        <v>2</v>
      </c>
      <c r="E5" s="139" t="s">
        <v>236</v>
      </c>
      <c r="F5" s="139" t="s">
        <v>1</v>
      </c>
      <c r="G5" s="139"/>
      <c r="H5" s="139" t="s">
        <v>38</v>
      </c>
      <c r="I5" s="139"/>
      <c r="J5" s="139" t="s">
        <v>7</v>
      </c>
      <c r="K5" s="139"/>
      <c r="L5" s="140" t="s">
        <v>3</v>
      </c>
      <c r="M5" s="140"/>
      <c r="N5" s="140" t="s">
        <v>8</v>
      </c>
      <c r="O5" s="140" t="s">
        <v>12</v>
      </c>
      <c r="P5" s="139" t="s">
        <v>5</v>
      </c>
      <c r="Q5" s="4"/>
      <c r="R5" s="41"/>
      <c r="S5" s="41"/>
      <c r="T5" s="5"/>
      <c r="U5" s="5"/>
      <c r="V5" s="5"/>
      <c r="W5" s="5"/>
      <c r="X5" s="12"/>
      <c r="Y5" s="5"/>
      <c r="Z5" s="5"/>
      <c r="AA5" s="5"/>
      <c r="AB5" s="5"/>
      <c r="AC5" s="5"/>
      <c r="AD5" s="5"/>
      <c r="AE5" s="5"/>
      <c r="AF5" s="5"/>
    </row>
    <row r="6" spans="1:32" ht="13.5" customHeight="1" thickTop="1">
      <c r="A6" s="183">
        <v>1</v>
      </c>
      <c r="B6" s="60">
        <v>87</v>
      </c>
      <c r="C6" s="60" t="s">
        <v>45</v>
      </c>
      <c r="D6" s="95" t="s">
        <v>184</v>
      </c>
      <c r="E6" s="184">
        <v>75</v>
      </c>
      <c r="F6" s="71"/>
      <c r="G6" s="69" t="s">
        <v>57</v>
      </c>
      <c r="H6" s="66" t="s">
        <v>70</v>
      </c>
      <c r="I6" s="66"/>
      <c r="J6" s="66" t="s">
        <v>71</v>
      </c>
      <c r="K6" s="91"/>
      <c r="L6" s="97">
        <v>55.44</v>
      </c>
      <c r="M6" s="97"/>
      <c r="N6" s="55">
        <f aca="true" t="shared" si="0" ref="N6:N41">L6</f>
        <v>55.44</v>
      </c>
      <c r="O6" s="63">
        <f aca="true" t="shared" si="1" ref="O6:O34">L6-L$6</f>
        <v>0</v>
      </c>
      <c r="P6" s="7" t="s">
        <v>46</v>
      </c>
      <c r="Q6" s="4"/>
      <c r="R6" s="41"/>
      <c r="S6" s="41"/>
      <c r="T6" s="5"/>
      <c r="U6" s="5"/>
      <c r="V6" s="5"/>
      <c r="W6" s="5"/>
      <c r="X6" s="12"/>
      <c r="Y6" s="5"/>
      <c r="Z6" s="5"/>
      <c r="AA6" s="5"/>
      <c r="AB6" s="5"/>
      <c r="AC6" s="5"/>
      <c r="AD6" s="5"/>
      <c r="AE6" s="5"/>
      <c r="AF6" s="5"/>
    </row>
    <row r="7" spans="1:32" ht="13.5" customHeight="1" thickBot="1">
      <c r="A7" s="73">
        <v>2</v>
      </c>
      <c r="B7" s="74">
        <v>88</v>
      </c>
      <c r="C7" s="74" t="s">
        <v>44</v>
      </c>
      <c r="D7" s="79" t="s">
        <v>183</v>
      </c>
      <c r="E7" s="199">
        <v>75</v>
      </c>
      <c r="F7" s="74"/>
      <c r="G7" s="79" t="s">
        <v>57</v>
      </c>
      <c r="H7" s="78" t="s">
        <v>73</v>
      </c>
      <c r="I7" s="78" t="s">
        <v>74</v>
      </c>
      <c r="J7" s="78" t="s">
        <v>71</v>
      </c>
      <c r="K7" s="201"/>
      <c r="L7" s="171">
        <v>59.74</v>
      </c>
      <c r="M7" s="171"/>
      <c r="N7" s="82">
        <f t="shared" si="0"/>
        <v>59.74</v>
      </c>
      <c r="O7" s="63">
        <f t="shared" si="1"/>
        <v>4.300000000000004</v>
      </c>
      <c r="P7" s="7" t="s">
        <v>46</v>
      </c>
      <c r="Q7" s="4"/>
      <c r="R7" s="41"/>
      <c r="S7" s="41"/>
      <c r="T7" s="5"/>
      <c r="U7" s="5"/>
      <c r="V7" s="5"/>
      <c r="W7" s="5"/>
      <c r="X7" s="12"/>
      <c r="Y7" s="5"/>
      <c r="Z7" s="5"/>
      <c r="AA7" s="5"/>
      <c r="AB7" s="5"/>
      <c r="AC7" s="5"/>
      <c r="AD7" s="5"/>
      <c r="AE7" s="5"/>
      <c r="AF7" s="5"/>
    </row>
    <row r="8" spans="1:32" ht="13.5" customHeight="1" thickTop="1">
      <c r="A8" s="183">
        <v>1</v>
      </c>
      <c r="B8" s="60">
        <v>86</v>
      </c>
      <c r="C8" s="60" t="s">
        <v>45</v>
      </c>
      <c r="D8" s="69" t="s">
        <v>186</v>
      </c>
      <c r="E8" s="200">
        <v>70</v>
      </c>
      <c r="F8" s="71"/>
      <c r="G8" s="66" t="s">
        <v>187</v>
      </c>
      <c r="H8" s="66" t="s">
        <v>54</v>
      </c>
      <c r="I8" s="66"/>
      <c r="J8" s="66" t="s">
        <v>55</v>
      </c>
      <c r="K8" s="91"/>
      <c r="L8" s="97">
        <v>49.3</v>
      </c>
      <c r="M8" s="97"/>
      <c r="N8" s="55">
        <f t="shared" si="0"/>
        <v>49.3</v>
      </c>
      <c r="O8" s="63">
        <f t="shared" si="1"/>
        <v>-6.140000000000001</v>
      </c>
      <c r="P8" s="7" t="s">
        <v>46</v>
      </c>
      <c r="Q8" s="4"/>
      <c r="R8" s="41"/>
      <c r="S8" s="41"/>
      <c r="T8" s="5"/>
      <c r="U8" s="5"/>
      <c r="V8" s="5"/>
      <c r="W8" s="5"/>
      <c r="X8" s="12"/>
      <c r="Y8" s="5"/>
      <c r="Z8" s="5"/>
      <c r="AA8" s="5"/>
      <c r="AB8" s="5"/>
      <c r="AC8" s="5"/>
      <c r="AD8" s="5"/>
      <c r="AE8" s="5"/>
      <c r="AF8" s="5"/>
    </row>
    <row r="9" spans="1:32" ht="13.5" customHeight="1" thickBot="1">
      <c r="A9" s="73">
        <v>2</v>
      </c>
      <c r="B9" s="74">
        <v>85</v>
      </c>
      <c r="C9" s="74" t="s">
        <v>44</v>
      </c>
      <c r="D9" s="79" t="s">
        <v>185</v>
      </c>
      <c r="E9" s="199">
        <v>70</v>
      </c>
      <c r="F9" s="74"/>
      <c r="G9" s="80" t="s">
        <v>57</v>
      </c>
      <c r="H9" s="78" t="s">
        <v>73</v>
      </c>
      <c r="I9" s="78"/>
      <c r="J9" s="78" t="s">
        <v>76</v>
      </c>
      <c r="K9" s="201"/>
      <c r="L9" s="171">
        <v>55.35</v>
      </c>
      <c r="M9" s="171"/>
      <c r="N9" s="82">
        <f t="shared" si="0"/>
        <v>55.35</v>
      </c>
      <c r="O9" s="63">
        <f t="shared" si="1"/>
        <v>-0.0899999999999963</v>
      </c>
      <c r="P9" s="7" t="str">
        <f>IF(L9&lt;=40.2,"КМС",IF(L9&lt;=41.8,"I разр.",IF(L9&lt;=42.3,"II разр.",IF(L9&lt;=43.4,"III разр.",IF(L9&lt;=44,"I юн.",IF(L9&lt;=55,"II юн.",IF(L9&lt;=58,"III юн.","")))))))</f>
        <v>III юн.</v>
      </c>
      <c r="Q9" s="4"/>
      <c r="R9" s="41"/>
      <c r="S9" s="41"/>
      <c r="T9" s="5"/>
      <c r="U9" s="5"/>
      <c r="V9" s="5"/>
      <c r="W9" s="5"/>
      <c r="X9" s="12"/>
      <c r="Y9" s="5"/>
      <c r="Z9" s="5"/>
      <c r="AA9" s="5"/>
      <c r="AB9" s="5"/>
      <c r="AC9" s="5"/>
      <c r="AD9" s="5"/>
      <c r="AE9" s="5"/>
      <c r="AF9" s="5"/>
    </row>
    <row r="10" spans="1:32" ht="13.5" customHeight="1" thickTop="1">
      <c r="A10" s="183">
        <v>1</v>
      </c>
      <c r="B10" s="60">
        <v>76</v>
      </c>
      <c r="C10" s="60" t="s">
        <v>44</v>
      </c>
      <c r="D10" s="95" t="s">
        <v>190</v>
      </c>
      <c r="E10" s="184">
        <v>65</v>
      </c>
      <c r="F10" s="60"/>
      <c r="G10" s="91" t="s">
        <v>73</v>
      </c>
      <c r="H10" s="66"/>
      <c r="I10" s="66"/>
      <c r="J10" s="66"/>
      <c r="K10" s="91"/>
      <c r="L10" s="97">
        <v>45.75</v>
      </c>
      <c r="M10" s="97"/>
      <c r="N10" s="55">
        <f t="shared" si="0"/>
        <v>45.75</v>
      </c>
      <c r="O10" s="63">
        <f t="shared" si="1"/>
        <v>-9.689999999999998</v>
      </c>
      <c r="P10" s="7" t="str">
        <f>IF(L10&lt;=40.2,"КМС",IF(L10&lt;=41.8,"I разр.",IF(L10&lt;=42.3,"II разр.",IF(L10&lt;=43.4,"III разр.",IF(L10&lt;=44,"I юн.",IF(L10&lt;=55,"II юн.",IF(L10&lt;=58,"III юн.","")))))))</f>
        <v>II юн.</v>
      </c>
      <c r="Q10" s="4"/>
      <c r="R10" s="41"/>
      <c r="S10" s="41"/>
      <c r="T10" s="5"/>
      <c r="U10" s="5"/>
      <c r="V10" s="5"/>
      <c r="W10" s="5"/>
      <c r="X10" s="12"/>
      <c r="Y10" s="5"/>
      <c r="Z10" s="5"/>
      <c r="AA10" s="5"/>
      <c r="AB10" s="5"/>
      <c r="AC10" s="5"/>
      <c r="AD10" s="5"/>
      <c r="AE10" s="5"/>
      <c r="AF10" s="5"/>
    </row>
    <row r="11" spans="1:32" ht="13.5" customHeight="1">
      <c r="A11" s="9">
        <v>2</v>
      </c>
      <c r="B11" s="12">
        <v>77</v>
      </c>
      <c r="C11" s="12" t="s">
        <v>44</v>
      </c>
      <c r="D11" s="30" t="s">
        <v>192</v>
      </c>
      <c r="E11" s="156">
        <v>65</v>
      </c>
      <c r="F11" s="12"/>
      <c r="G11" s="24" t="s">
        <v>87</v>
      </c>
      <c r="H11" s="24"/>
      <c r="I11" s="24"/>
      <c r="J11" s="24"/>
      <c r="K11" s="23"/>
      <c r="L11" s="167">
        <v>46.63</v>
      </c>
      <c r="M11" s="167"/>
      <c r="N11" s="45">
        <f t="shared" si="0"/>
        <v>46.63</v>
      </c>
      <c r="O11" s="63">
        <f t="shared" si="1"/>
        <v>-8.809999999999995</v>
      </c>
      <c r="P11" s="7" t="str">
        <f>IF(L11&lt;=40.2,"КМС",IF(L11&lt;=41.8,"I разр.",IF(L11&lt;=42.3,"II разр.",IF(L11&lt;=43.4,"III разр.",IF(L11&lt;=44,"I юн.",IF(L11&lt;=55,"II юн.",IF(L11&lt;=58,"III юн.","")))))))</f>
        <v>II юн.</v>
      </c>
      <c r="Q11" s="4"/>
      <c r="R11" s="41"/>
      <c r="S11" s="41"/>
      <c r="T11" s="5"/>
      <c r="U11" s="5"/>
      <c r="V11" s="5"/>
      <c r="W11" s="5"/>
      <c r="X11" s="12"/>
      <c r="Y11" s="5"/>
      <c r="Z11" s="5"/>
      <c r="AA11" s="5"/>
      <c r="AB11" s="5"/>
      <c r="AC11" s="5"/>
      <c r="AD11" s="5"/>
      <c r="AE11" s="5"/>
      <c r="AF11" s="5"/>
    </row>
    <row r="12" spans="1:32" ht="13.5" customHeight="1">
      <c r="A12" s="9">
        <v>3</v>
      </c>
      <c r="B12" s="12">
        <v>79</v>
      </c>
      <c r="C12" s="12" t="s">
        <v>45</v>
      </c>
      <c r="D12" s="36" t="s">
        <v>191</v>
      </c>
      <c r="E12" s="165">
        <v>65</v>
      </c>
      <c r="F12" s="37"/>
      <c r="G12" s="24" t="s">
        <v>73</v>
      </c>
      <c r="H12" s="24"/>
      <c r="I12" s="24"/>
      <c r="J12" s="24"/>
      <c r="K12" s="23"/>
      <c r="L12" s="167">
        <v>46.88</v>
      </c>
      <c r="M12" s="167"/>
      <c r="N12" s="45">
        <f t="shared" si="0"/>
        <v>46.88</v>
      </c>
      <c r="O12" s="63">
        <f t="shared" si="1"/>
        <v>-8.559999999999995</v>
      </c>
      <c r="P12" s="7"/>
      <c r="Q12" s="4"/>
      <c r="R12" s="41"/>
      <c r="S12" s="41"/>
      <c r="T12" s="5"/>
      <c r="U12" s="5"/>
      <c r="V12" s="5"/>
      <c r="W12" s="5"/>
      <c r="X12" s="12"/>
      <c r="Y12" s="5"/>
      <c r="Z12" s="5"/>
      <c r="AA12" s="5"/>
      <c r="AB12" s="5"/>
      <c r="AC12" s="5"/>
      <c r="AD12" s="5"/>
      <c r="AE12" s="5"/>
      <c r="AF12" s="5"/>
    </row>
    <row r="13" spans="1:32" ht="13.5" customHeight="1">
      <c r="A13" s="9">
        <v>4</v>
      </c>
      <c r="B13" s="12">
        <v>84</v>
      </c>
      <c r="C13" s="12" t="s">
        <v>45</v>
      </c>
      <c r="D13" s="36" t="s">
        <v>193</v>
      </c>
      <c r="E13" s="165">
        <v>65</v>
      </c>
      <c r="F13" s="37"/>
      <c r="G13" s="24" t="s">
        <v>194</v>
      </c>
      <c r="H13" s="24"/>
      <c r="I13" s="24"/>
      <c r="J13" s="24"/>
      <c r="K13" s="23"/>
      <c r="L13" s="167">
        <v>47.64</v>
      </c>
      <c r="M13" s="167"/>
      <c r="N13" s="45">
        <f t="shared" si="0"/>
        <v>47.64</v>
      </c>
      <c r="O13" s="63">
        <f t="shared" si="1"/>
        <v>-7.799999999999997</v>
      </c>
      <c r="P13" s="7"/>
      <c r="Q13" s="4"/>
      <c r="R13" s="41"/>
      <c r="S13" s="41"/>
      <c r="T13" s="5"/>
      <c r="U13" s="5"/>
      <c r="V13" s="5"/>
      <c r="W13" s="5"/>
      <c r="X13" s="12"/>
      <c r="Y13" s="5"/>
      <c r="Z13" s="5"/>
      <c r="AA13" s="5"/>
      <c r="AB13" s="5"/>
      <c r="AC13" s="5"/>
      <c r="AD13" s="5"/>
      <c r="AE13" s="5"/>
      <c r="AF13" s="5"/>
    </row>
    <row r="14" spans="1:32" ht="13.5" customHeight="1">
      <c r="A14" s="9">
        <v>5</v>
      </c>
      <c r="B14" s="12">
        <v>81</v>
      </c>
      <c r="C14" s="12" t="s">
        <v>45</v>
      </c>
      <c r="D14" s="36" t="s">
        <v>196</v>
      </c>
      <c r="E14" s="165">
        <v>65</v>
      </c>
      <c r="F14" s="37"/>
      <c r="G14" s="24" t="s">
        <v>57</v>
      </c>
      <c r="H14" s="24"/>
      <c r="I14" s="24"/>
      <c r="J14" s="24"/>
      <c r="K14" s="23"/>
      <c r="L14" s="167">
        <v>48.53</v>
      </c>
      <c r="M14" s="198" t="s">
        <v>240</v>
      </c>
      <c r="N14" s="45">
        <f t="shared" si="0"/>
        <v>48.53</v>
      </c>
      <c r="O14" s="63">
        <f t="shared" si="1"/>
        <v>-6.909999999999997</v>
      </c>
      <c r="P14" s="7"/>
      <c r="Q14" s="4"/>
      <c r="R14" s="41"/>
      <c r="S14" s="41"/>
      <c r="T14" s="5"/>
      <c r="U14" s="5"/>
      <c r="V14" s="5"/>
      <c r="W14" s="5"/>
      <c r="X14" s="12"/>
      <c r="Y14" s="5"/>
      <c r="Z14" s="5"/>
      <c r="AA14" s="5"/>
      <c r="AB14" s="5"/>
      <c r="AC14" s="5"/>
      <c r="AD14" s="5"/>
      <c r="AE14" s="5"/>
      <c r="AF14" s="5"/>
    </row>
    <row r="15" spans="1:32" ht="13.5" customHeight="1">
      <c r="A15" s="9">
        <v>6</v>
      </c>
      <c r="B15" s="12">
        <v>75</v>
      </c>
      <c r="C15" s="12" t="s">
        <v>45</v>
      </c>
      <c r="D15" s="36" t="s">
        <v>189</v>
      </c>
      <c r="E15" s="165">
        <v>65</v>
      </c>
      <c r="F15" s="37"/>
      <c r="G15" s="24" t="s">
        <v>104</v>
      </c>
      <c r="H15" s="24" t="s">
        <v>61</v>
      </c>
      <c r="I15" s="24" t="s">
        <v>62</v>
      </c>
      <c r="J15" s="24" t="s">
        <v>63</v>
      </c>
      <c r="K15" s="23"/>
      <c r="L15" s="167">
        <v>48.53</v>
      </c>
      <c r="M15" s="198" t="s">
        <v>239</v>
      </c>
      <c r="N15" s="45">
        <f t="shared" si="0"/>
        <v>48.53</v>
      </c>
      <c r="O15" s="63">
        <f t="shared" si="1"/>
        <v>-6.909999999999997</v>
      </c>
      <c r="P15" s="7"/>
      <c r="Q15" s="4"/>
      <c r="R15" s="41"/>
      <c r="S15" s="41"/>
      <c r="T15" s="5"/>
      <c r="U15" s="5"/>
      <c r="V15" s="5"/>
      <c r="W15" s="5"/>
      <c r="X15" s="12"/>
      <c r="Y15" s="5"/>
      <c r="Z15" s="5"/>
      <c r="AA15" s="5"/>
      <c r="AB15" s="5"/>
      <c r="AC15" s="5"/>
      <c r="AD15" s="5"/>
      <c r="AE15" s="5"/>
      <c r="AF15" s="5"/>
    </row>
    <row r="16" spans="1:32" ht="13.5" customHeight="1">
      <c r="A16" s="9">
        <v>7</v>
      </c>
      <c r="B16" s="12">
        <v>80</v>
      </c>
      <c r="C16" s="12" t="s">
        <v>44</v>
      </c>
      <c r="D16" s="30" t="s">
        <v>195</v>
      </c>
      <c r="E16" s="156">
        <v>65</v>
      </c>
      <c r="F16" s="12"/>
      <c r="G16" s="23" t="s">
        <v>57</v>
      </c>
      <c r="H16" s="24"/>
      <c r="I16" s="24"/>
      <c r="J16" s="24"/>
      <c r="K16" s="23"/>
      <c r="L16" s="167">
        <v>49.17</v>
      </c>
      <c r="M16" s="167"/>
      <c r="N16" s="45">
        <f t="shared" si="0"/>
        <v>49.17</v>
      </c>
      <c r="O16" s="63">
        <f t="shared" si="1"/>
        <v>-6.269999999999996</v>
      </c>
      <c r="P16" s="7"/>
      <c r="Q16" s="4"/>
      <c r="R16" s="41"/>
      <c r="S16" s="41"/>
      <c r="T16" s="5"/>
      <c r="U16" s="5"/>
      <c r="V16" s="5"/>
      <c r="W16" s="5"/>
      <c r="X16" s="12"/>
      <c r="Y16" s="5"/>
      <c r="Z16" s="5"/>
      <c r="AA16" s="5"/>
      <c r="AB16" s="5"/>
      <c r="AC16" s="5"/>
      <c r="AD16" s="5"/>
      <c r="AE16" s="5"/>
      <c r="AF16" s="5"/>
    </row>
    <row r="17" spans="1:32" ht="13.5" customHeight="1">
      <c r="A17" s="9">
        <v>8</v>
      </c>
      <c r="B17" s="12">
        <v>82</v>
      </c>
      <c r="C17" s="12" t="s">
        <v>44</v>
      </c>
      <c r="D17" s="30" t="s">
        <v>197</v>
      </c>
      <c r="E17" s="156">
        <v>65</v>
      </c>
      <c r="F17" s="12"/>
      <c r="G17" s="24" t="s">
        <v>198</v>
      </c>
      <c r="H17" s="24"/>
      <c r="I17" s="24"/>
      <c r="J17" s="24"/>
      <c r="K17" s="23"/>
      <c r="L17" s="167">
        <v>49.92</v>
      </c>
      <c r="M17" s="167"/>
      <c r="N17" s="45">
        <f t="shared" si="0"/>
        <v>49.92</v>
      </c>
      <c r="O17" s="63">
        <f t="shared" si="1"/>
        <v>-5.519999999999996</v>
      </c>
      <c r="P17" s="7"/>
      <c r="Q17" s="4"/>
      <c r="R17" s="41"/>
      <c r="S17" s="41"/>
      <c r="T17" s="5"/>
      <c r="U17" s="5"/>
      <c r="V17" s="5"/>
      <c r="W17" s="5"/>
      <c r="X17" s="12"/>
      <c r="Y17" s="5"/>
      <c r="Z17" s="5"/>
      <c r="AA17" s="5"/>
      <c r="AB17" s="5"/>
      <c r="AC17" s="5"/>
      <c r="AD17" s="5"/>
      <c r="AE17" s="5"/>
      <c r="AF17" s="5"/>
    </row>
    <row r="18" spans="1:32" ht="13.5" customHeight="1">
      <c r="A18" s="9">
        <v>9</v>
      </c>
      <c r="B18" s="12">
        <v>78</v>
      </c>
      <c r="C18" s="12" t="s">
        <v>44</v>
      </c>
      <c r="D18" s="30" t="s">
        <v>188</v>
      </c>
      <c r="E18" s="156">
        <v>65</v>
      </c>
      <c r="F18" s="12"/>
      <c r="G18" s="24" t="s">
        <v>57</v>
      </c>
      <c r="H18" s="24" t="s">
        <v>68</v>
      </c>
      <c r="I18" s="24"/>
      <c r="J18" s="24" t="s">
        <v>69</v>
      </c>
      <c r="K18" s="67"/>
      <c r="L18" s="167">
        <v>50.48</v>
      </c>
      <c r="M18" s="167"/>
      <c r="N18" s="45">
        <f t="shared" si="0"/>
        <v>50.48</v>
      </c>
      <c r="O18" s="63">
        <f t="shared" si="1"/>
        <v>-4.960000000000001</v>
      </c>
      <c r="P18" s="7"/>
      <c r="Q18" s="4"/>
      <c r="R18" s="41"/>
      <c r="S18" s="41"/>
      <c r="T18" s="5"/>
      <c r="U18" s="5"/>
      <c r="V18" s="5"/>
      <c r="W18" s="5"/>
      <c r="X18" s="12"/>
      <c r="Y18" s="5"/>
      <c r="Z18" s="5"/>
      <c r="AA18" s="5"/>
      <c r="AB18" s="5"/>
      <c r="AC18" s="5"/>
      <c r="AD18" s="5"/>
      <c r="AE18" s="5"/>
      <c r="AF18" s="5"/>
    </row>
    <row r="19" spans="1:32" ht="13.5" customHeight="1" thickBot="1">
      <c r="A19" s="73">
        <v>10</v>
      </c>
      <c r="B19" s="74">
        <v>83</v>
      </c>
      <c r="C19" s="74" t="s">
        <v>45</v>
      </c>
      <c r="D19" s="75" t="s">
        <v>199</v>
      </c>
      <c r="E19" s="169">
        <v>65</v>
      </c>
      <c r="F19" s="77"/>
      <c r="G19" s="78" t="s">
        <v>200</v>
      </c>
      <c r="H19" s="78"/>
      <c r="I19" s="78"/>
      <c r="J19" s="78"/>
      <c r="K19" s="80"/>
      <c r="L19" s="171">
        <v>50.73</v>
      </c>
      <c r="M19" s="171"/>
      <c r="N19" s="82">
        <f t="shared" si="0"/>
        <v>50.73</v>
      </c>
      <c r="O19" s="63">
        <f t="shared" si="1"/>
        <v>-4.710000000000001</v>
      </c>
      <c r="P19" s="7"/>
      <c r="Q19" s="4"/>
      <c r="R19" s="41"/>
      <c r="S19" s="41"/>
      <c r="T19" s="5"/>
      <c r="U19" s="5"/>
      <c r="V19" s="5"/>
      <c r="W19" s="5"/>
      <c r="X19" s="12"/>
      <c r="Y19" s="5"/>
      <c r="Z19" s="5"/>
      <c r="AA19" s="5"/>
      <c r="AB19" s="5"/>
      <c r="AC19" s="5"/>
      <c r="AD19" s="5"/>
      <c r="AE19" s="5"/>
      <c r="AF19" s="5"/>
    </row>
    <row r="20" spans="1:32" ht="13.5" customHeight="1" thickTop="1">
      <c r="A20" s="183">
        <v>1</v>
      </c>
      <c r="B20" s="60">
        <v>71</v>
      </c>
      <c r="C20" s="60" t="s">
        <v>44</v>
      </c>
      <c r="D20" s="95" t="s">
        <v>201</v>
      </c>
      <c r="E20" s="184">
        <v>60</v>
      </c>
      <c r="F20" s="60"/>
      <c r="G20" s="91" t="s">
        <v>87</v>
      </c>
      <c r="H20" s="66"/>
      <c r="I20" s="66"/>
      <c r="J20" s="66"/>
      <c r="K20" s="91"/>
      <c r="L20" s="97">
        <v>44.53</v>
      </c>
      <c r="M20" s="97"/>
      <c r="N20" s="55">
        <f t="shared" si="0"/>
        <v>44.53</v>
      </c>
      <c r="O20" s="63">
        <f t="shared" si="1"/>
        <v>-10.909999999999997</v>
      </c>
      <c r="P20" s="7"/>
      <c r="Q20" s="4"/>
      <c r="R20" s="41"/>
      <c r="S20" s="41"/>
      <c r="T20" s="5"/>
      <c r="U20" s="5"/>
      <c r="V20" s="5"/>
      <c r="W20" s="5"/>
      <c r="X20" s="12"/>
      <c r="Y20" s="5"/>
      <c r="Z20" s="5"/>
      <c r="AA20" s="5"/>
      <c r="AB20" s="5"/>
      <c r="AC20" s="5"/>
      <c r="AD20" s="5"/>
      <c r="AE20" s="5"/>
      <c r="AF20" s="5"/>
    </row>
    <row r="21" spans="1:32" ht="13.5" customHeight="1">
      <c r="A21" s="9">
        <v>2</v>
      </c>
      <c r="B21" s="12">
        <v>72</v>
      </c>
      <c r="C21" s="12" t="s">
        <v>45</v>
      </c>
      <c r="D21" s="36" t="s">
        <v>202</v>
      </c>
      <c r="E21" s="165">
        <v>60</v>
      </c>
      <c r="F21" s="37"/>
      <c r="G21" s="24" t="s">
        <v>203</v>
      </c>
      <c r="H21" s="24"/>
      <c r="I21" s="24"/>
      <c r="J21" s="24"/>
      <c r="K21" s="23"/>
      <c r="L21" s="167">
        <v>45.92</v>
      </c>
      <c r="M21" s="167"/>
      <c r="N21" s="45">
        <f t="shared" si="0"/>
        <v>45.92</v>
      </c>
      <c r="O21" s="63">
        <f t="shared" si="1"/>
        <v>-9.519999999999996</v>
      </c>
      <c r="P21" s="7"/>
      <c r="Q21" s="4"/>
      <c r="R21" s="41"/>
      <c r="S21" s="41"/>
      <c r="T21" s="5"/>
      <c r="U21" s="5"/>
      <c r="V21" s="5"/>
      <c r="W21" s="5"/>
      <c r="X21" s="12"/>
      <c r="Y21" s="5"/>
      <c r="Z21" s="5"/>
      <c r="AA21" s="5"/>
      <c r="AB21" s="5"/>
      <c r="AC21" s="5"/>
      <c r="AD21" s="5"/>
      <c r="AE21" s="5"/>
      <c r="AF21" s="5"/>
    </row>
    <row r="22" spans="1:32" ht="13.5" customHeight="1">
      <c r="A22" s="9">
        <v>3</v>
      </c>
      <c r="B22" s="12">
        <v>73</v>
      </c>
      <c r="C22" s="12" t="s">
        <v>44</v>
      </c>
      <c r="D22" s="30" t="s">
        <v>204</v>
      </c>
      <c r="E22" s="156">
        <v>60</v>
      </c>
      <c r="F22" s="12"/>
      <c r="G22" s="24" t="s">
        <v>205</v>
      </c>
      <c r="H22" s="24"/>
      <c r="I22" s="24"/>
      <c r="J22" s="24"/>
      <c r="K22" s="23"/>
      <c r="L22" s="167">
        <v>46</v>
      </c>
      <c r="M22" s="167"/>
      <c r="N22" s="45">
        <f t="shared" si="0"/>
        <v>46</v>
      </c>
      <c r="O22" s="63">
        <f t="shared" si="1"/>
        <v>-9.439999999999998</v>
      </c>
      <c r="P22" s="7"/>
      <c r="Q22" s="4"/>
      <c r="R22" s="41"/>
      <c r="S22" s="41"/>
      <c r="T22" s="5"/>
      <c r="U22" s="5"/>
      <c r="V22" s="5"/>
      <c r="W22" s="5"/>
      <c r="X22" s="12"/>
      <c r="Y22" s="5"/>
      <c r="Z22" s="5"/>
      <c r="AA22" s="5"/>
      <c r="AB22" s="5"/>
      <c r="AC22" s="5"/>
      <c r="AD22" s="5"/>
      <c r="AE22" s="5"/>
      <c r="AF22" s="5"/>
    </row>
    <row r="23" spans="1:32" ht="13.5" customHeight="1" thickBot="1">
      <c r="A23" s="73">
        <v>4</v>
      </c>
      <c r="B23" s="74">
        <v>74</v>
      </c>
      <c r="C23" s="74" t="s">
        <v>45</v>
      </c>
      <c r="D23" s="75" t="s">
        <v>206</v>
      </c>
      <c r="E23" s="169">
        <v>60</v>
      </c>
      <c r="F23" s="77"/>
      <c r="G23" s="78" t="s">
        <v>57</v>
      </c>
      <c r="H23" s="78"/>
      <c r="I23" s="78"/>
      <c r="J23" s="78"/>
      <c r="K23" s="80"/>
      <c r="L23" s="171">
        <v>47.8</v>
      </c>
      <c r="M23" s="171"/>
      <c r="N23" s="82">
        <f t="shared" si="0"/>
        <v>47.8</v>
      </c>
      <c r="O23" s="63">
        <f t="shared" si="1"/>
        <v>-7.640000000000001</v>
      </c>
      <c r="P23" s="7"/>
      <c r="Q23" s="4"/>
      <c r="R23" s="41"/>
      <c r="S23" s="41"/>
      <c r="T23" s="5"/>
      <c r="U23" s="5"/>
      <c r="V23" s="5"/>
      <c r="W23" s="5"/>
      <c r="X23" s="12"/>
      <c r="Y23" s="5"/>
      <c r="Z23" s="5"/>
      <c r="AA23" s="5"/>
      <c r="AB23" s="5"/>
      <c r="AC23" s="5"/>
      <c r="AD23" s="5"/>
      <c r="AE23" s="5"/>
      <c r="AF23" s="5"/>
    </row>
    <row r="24" spans="1:32" ht="13.5" customHeight="1" thickBot="1" thickTop="1">
      <c r="A24" s="173">
        <v>1</v>
      </c>
      <c r="B24" s="174">
        <v>70</v>
      </c>
      <c r="C24" s="174" t="s">
        <v>44</v>
      </c>
      <c r="D24" s="175" t="s">
        <v>207</v>
      </c>
      <c r="E24" s="176">
        <v>55</v>
      </c>
      <c r="F24" s="174"/>
      <c r="G24" s="178" t="s">
        <v>198</v>
      </c>
      <c r="H24" s="177"/>
      <c r="I24" s="177"/>
      <c r="J24" s="177"/>
      <c r="K24" s="178"/>
      <c r="L24" s="180">
        <v>46.54</v>
      </c>
      <c r="M24" s="180"/>
      <c r="N24" s="181">
        <f t="shared" si="0"/>
        <v>46.54</v>
      </c>
      <c r="O24" s="63">
        <f t="shared" si="1"/>
        <v>-8.899999999999999</v>
      </c>
      <c r="P24" s="7"/>
      <c r="Q24" s="4"/>
      <c r="R24" s="41"/>
      <c r="S24" s="41"/>
      <c r="T24" s="5"/>
      <c r="U24" s="5"/>
      <c r="V24" s="5"/>
      <c r="W24" s="5"/>
      <c r="X24" s="12"/>
      <c r="Y24" s="5"/>
      <c r="Z24" s="5"/>
      <c r="AA24" s="5"/>
      <c r="AB24" s="5"/>
      <c r="AC24" s="5"/>
      <c r="AD24" s="5"/>
      <c r="AE24" s="5"/>
      <c r="AF24" s="5"/>
    </row>
    <row r="25" spans="1:32" ht="13.5" customHeight="1" thickTop="1">
      <c r="A25" s="183">
        <v>1</v>
      </c>
      <c r="B25" s="60">
        <v>69</v>
      </c>
      <c r="C25" s="60" t="s">
        <v>45</v>
      </c>
      <c r="D25" s="69" t="s">
        <v>208</v>
      </c>
      <c r="E25" s="200">
        <v>50</v>
      </c>
      <c r="F25" s="71"/>
      <c r="G25" s="66" t="s">
        <v>209</v>
      </c>
      <c r="H25" s="66"/>
      <c r="I25" s="66"/>
      <c r="J25" s="66"/>
      <c r="K25" s="91"/>
      <c r="L25" s="97">
        <v>41.66</v>
      </c>
      <c r="M25" s="97"/>
      <c r="N25" s="55">
        <f t="shared" si="0"/>
        <v>41.66</v>
      </c>
      <c r="O25" s="63">
        <f t="shared" si="1"/>
        <v>-13.780000000000001</v>
      </c>
      <c r="P25" s="7"/>
      <c r="Q25" s="4"/>
      <c r="R25" s="41"/>
      <c r="S25" s="41"/>
      <c r="T25" s="5"/>
      <c r="U25" s="5"/>
      <c r="V25" s="5"/>
      <c r="W25" s="5"/>
      <c r="X25" s="12"/>
      <c r="Y25" s="5"/>
      <c r="Z25" s="5"/>
      <c r="AA25" s="5"/>
      <c r="AB25" s="5"/>
      <c r="AC25" s="5"/>
      <c r="AD25" s="5"/>
      <c r="AE25" s="5"/>
      <c r="AF25" s="5"/>
    </row>
    <row r="26" spans="1:32" ht="13.5" customHeight="1">
      <c r="A26" s="9">
        <v>2</v>
      </c>
      <c r="B26" s="12">
        <v>66</v>
      </c>
      <c r="C26" s="12" t="s">
        <v>45</v>
      </c>
      <c r="D26" s="36" t="s">
        <v>212</v>
      </c>
      <c r="E26" s="165">
        <v>50</v>
      </c>
      <c r="F26" s="37"/>
      <c r="G26" s="24" t="s">
        <v>57</v>
      </c>
      <c r="H26" s="24"/>
      <c r="I26" s="24"/>
      <c r="J26" s="24"/>
      <c r="K26" s="23"/>
      <c r="L26" s="167">
        <v>44.33</v>
      </c>
      <c r="M26" s="167"/>
      <c r="N26" s="45">
        <f t="shared" si="0"/>
        <v>44.33</v>
      </c>
      <c r="O26" s="63">
        <f t="shared" si="1"/>
        <v>-11.11</v>
      </c>
      <c r="P26" s="7"/>
      <c r="Q26" s="4"/>
      <c r="R26" s="41"/>
      <c r="S26" s="41"/>
      <c r="T26" s="5"/>
      <c r="U26" s="5"/>
      <c r="V26" s="5"/>
      <c r="W26" s="5"/>
      <c r="X26" s="12"/>
      <c r="Y26" s="5"/>
      <c r="Z26" s="5"/>
      <c r="AA26" s="5"/>
      <c r="AB26" s="5"/>
      <c r="AC26" s="5"/>
      <c r="AD26" s="5"/>
      <c r="AE26" s="5"/>
      <c r="AF26" s="5"/>
    </row>
    <row r="27" spans="1:32" ht="13.5" customHeight="1">
      <c r="A27" s="9">
        <v>3</v>
      </c>
      <c r="B27" s="12">
        <v>68</v>
      </c>
      <c r="C27" s="12" t="s">
        <v>45</v>
      </c>
      <c r="D27" s="36" t="s">
        <v>214</v>
      </c>
      <c r="E27" s="165">
        <v>50</v>
      </c>
      <c r="F27" s="37"/>
      <c r="G27" s="24" t="s">
        <v>215</v>
      </c>
      <c r="H27" s="24"/>
      <c r="I27" s="24"/>
      <c r="J27" s="24"/>
      <c r="K27" s="23"/>
      <c r="L27" s="167">
        <v>46.9</v>
      </c>
      <c r="M27" s="167"/>
      <c r="N27" s="45">
        <f t="shared" si="0"/>
        <v>46.9</v>
      </c>
      <c r="O27" s="63">
        <f t="shared" si="1"/>
        <v>-8.54</v>
      </c>
      <c r="P27" s="7"/>
      <c r="Q27" s="4"/>
      <c r="R27" s="41"/>
      <c r="S27" s="41"/>
      <c r="T27" s="5"/>
      <c r="U27" s="5"/>
      <c r="V27" s="5"/>
      <c r="W27" s="5"/>
      <c r="X27" s="12"/>
      <c r="Y27" s="5"/>
      <c r="Z27" s="5"/>
      <c r="AA27" s="5"/>
      <c r="AB27" s="5"/>
      <c r="AC27" s="5"/>
      <c r="AD27" s="5"/>
      <c r="AE27" s="5"/>
      <c r="AF27" s="5"/>
    </row>
    <row r="28" spans="1:32" ht="13.5" customHeight="1">
      <c r="A28" s="9">
        <v>4</v>
      </c>
      <c r="B28" s="12">
        <v>67</v>
      </c>
      <c r="C28" s="12" t="s">
        <v>44</v>
      </c>
      <c r="D28" s="30" t="s">
        <v>213</v>
      </c>
      <c r="E28" s="156">
        <v>50</v>
      </c>
      <c r="F28" s="12"/>
      <c r="G28" s="23" t="s">
        <v>57</v>
      </c>
      <c r="H28" s="24"/>
      <c r="I28" s="24"/>
      <c r="J28" s="24"/>
      <c r="K28" s="23"/>
      <c r="L28" s="167">
        <v>47.7</v>
      </c>
      <c r="M28" s="167"/>
      <c r="N28" s="45">
        <f t="shared" si="0"/>
        <v>47.7</v>
      </c>
      <c r="O28" s="63">
        <f t="shared" si="1"/>
        <v>-7.739999999999995</v>
      </c>
      <c r="P28" s="7"/>
      <c r="Q28" s="4"/>
      <c r="R28" s="41"/>
      <c r="S28" s="41"/>
      <c r="T28" s="5"/>
      <c r="U28" s="5"/>
      <c r="V28" s="5"/>
      <c r="W28" s="5"/>
      <c r="X28" s="12"/>
      <c r="Y28" s="5"/>
      <c r="Z28" s="5"/>
      <c r="AA28" s="5"/>
      <c r="AB28" s="5"/>
      <c r="AC28" s="5"/>
      <c r="AD28" s="5"/>
      <c r="AE28" s="5"/>
      <c r="AF28" s="5"/>
    </row>
    <row r="29" spans="1:32" ht="13.5" customHeight="1" thickBot="1">
      <c r="A29" s="73">
        <v>5</v>
      </c>
      <c r="B29" s="74">
        <v>65</v>
      </c>
      <c r="C29" s="74" t="s">
        <v>44</v>
      </c>
      <c r="D29" s="79" t="s">
        <v>210</v>
      </c>
      <c r="E29" s="199">
        <v>50</v>
      </c>
      <c r="F29" s="74"/>
      <c r="G29" s="80" t="s">
        <v>211</v>
      </c>
      <c r="H29" s="78"/>
      <c r="I29" s="78"/>
      <c r="J29" s="78"/>
      <c r="K29" s="80"/>
      <c r="L29" s="171">
        <v>48.01</v>
      </c>
      <c r="M29" s="171"/>
      <c r="N29" s="82">
        <f t="shared" si="0"/>
        <v>48.01</v>
      </c>
      <c r="O29" s="63">
        <f t="shared" si="1"/>
        <v>-7.43</v>
      </c>
      <c r="P29" s="7"/>
      <c r="Q29" s="4"/>
      <c r="R29" s="41"/>
      <c r="S29" s="41"/>
      <c r="T29" s="5"/>
      <c r="U29" s="5"/>
      <c r="V29" s="5"/>
      <c r="W29" s="5"/>
      <c r="X29" s="12"/>
      <c r="Y29" s="5"/>
      <c r="Z29" s="5"/>
      <c r="AA29" s="5"/>
      <c r="AB29" s="5"/>
      <c r="AC29" s="5"/>
      <c r="AD29" s="5"/>
      <c r="AE29" s="5"/>
      <c r="AF29" s="5"/>
    </row>
    <row r="30" spans="1:32" ht="13.5" customHeight="1" thickTop="1">
      <c r="A30" s="183">
        <v>1</v>
      </c>
      <c r="B30" s="60">
        <v>61</v>
      </c>
      <c r="C30" s="60" t="s">
        <v>44</v>
      </c>
      <c r="D30" s="95" t="s">
        <v>216</v>
      </c>
      <c r="E30" s="184">
        <v>45</v>
      </c>
      <c r="F30" s="60"/>
      <c r="G30" s="91" t="s">
        <v>73</v>
      </c>
      <c r="H30" s="66"/>
      <c r="I30" s="66"/>
      <c r="J30" s="66"/>
      <c r="K30" s="91"/>
      <c r="L30" s="97">
        <v>39.14</v>
      </c>
      <c r="M30" s="97"/>
      <c r="N30" s="55">
        <f t="shared" si="0"/>
        <v>39.14</v>
      </c>
      <c r="O30" s="63">
        <f t="shared" si="1"/>
        <v>-16.299999999999997</v>
      </c>
      <c r="P30" s="7"/>
      <c r="Q30" s="4"/>
      <c r="R30" s="41"/>
      <c r="S30" s="41"/>
      <c r="T30" s="5"/>
      <c r="U30" s="5"/>
      <c r="V30" s="5"/>
      <c r="W30" s="5"/>
      <c r="X30" s="12"/>
      <c r="Y30" s="5"/>
      <c r="Z30" s="5"/>
      <c r="AA30" s="5"/>
      <c r="AB30" s="5"/>
      <c r="AC30" s="5"/>
      <c r="AD30" s="5"/>
      <c r="AE30" s="5"/>
      <c r="AF30" s="5"/>
    </row>
    <row r="31" spans="1:32" ht="13.5" customHeight="1">
      <c r="A31" s="9">
        <v>2</v>
      </c>
      <c r="B31" s="12">
        <v>63</v>
      </c>
      <c r="C31" s="12" t="s">
        <v>44</v>
      </c>
      <c r="D31" s="30" t="s">
        <v>219</v>
      </c>
      <c r="E31" s="156">
        <v>45</v>
      </c>
      <c r="F31" s="12"/>
      <c r="G31" s="23" t="s">
        <v>73</v>
      </c>
      <c r="H31" s="24"/>
      <c r="I31" s="24"/>
      <c r="J31" s="24"/>
      <c r="K31" s="23"/>
      <c r="L31" s="167">
        <v>39.74</v>
      </c>
      <c r="M31" s="167"/>
      <c r="N31" s="45">
        <f t="shared" si="0"/>
        <v>39.74</v>
      </c>
      <c r="O31" s="63">
        <f t="shared" si="1"/>
        <v>-15.699999999999996</v>
      </c>
      <c r="P31" s="7"/>
      <c r="Q31" s="4"/>
      <c r="R31" s="41"/>
      <c r="S31" s="41"/>
      <c r="T31" s="5"/>
      <c r="U31" s="5"/>
      <c r="V31" s="5"/>
      <c r="W31" s="5"/>
      <c r="X31" s="12"/>
      <c r="Y31" s="5"/>
      <c r="Z31" s="5"/>
      <c r="AA31" s="5"/>
      <c r="AB31" s="5"/>
      <c r="AC31" s="5"/>
      <c r="AD31" s="5"/>
      <c r="AE31" s="5"/>
      <c r="AF31" s="5"/>
    </row>
    <row r="32" spans="1:32" ht="13.5" customHeight="1">
      <c r="A32" s="9">
        <v>3</v>
      </c>
      <c r="B32" s="12">
        <v>62</v>
      </c>
      <c r="C32" s="12" t="s">
        <v>45</v>
      </c>
      <c r="D32" s="36" t="s">
        <v>217</v>
      </c>
      <c r="E32" s="165">
        <v>45</v>
      </c>
      <c r="F32" s="37"/>
      <c r="G32" s="24" t="s">
        <v>218</v>
      </c>
      <c r="H32" s="24"/>
      <c r="I32" s="24"/>
      <c r="J32" s="24"/>
      <c r="K32" s="23"/>
      <c r="L32" s="167">
        <v>43.21</v>
      </c>
      <c r="M32" s="167"/>
      <c r="N32" s="45">
        <f t="shared" si="0"/>
        <v>43.21</v>
      </c>
      <c r="O32" s="63">
        <f t="shared" si="1"/>
        <v>-12.229999999999997</v>
      </c>
      <c r="P32" s="7"/>
      <c r="Q32" s="4"/>
      <c r="R32" s="41"/>
      <c r="S32" s="41"/>
      <c r="T32" s="5"/>
      <c r="U32" s="5"/>
      <c r="V32" s="5"/>
      <c r="W32" s="5"/>
      <c r="X32" s="12"/>
      <c r="Y32" s="5"/>
      <c r="Z32" s="5"/>
      <c r="AA32" s="5"/>
      <c r="AB32" s="5"/>
      <c r="AC32" s="5"/>
      <c r="AD32" s="5"/>
      <c r="AE32" s="5"/>
      <c r="AF32" s="5"/>
    </row>
    <row r="33" spans="1:32" ht="13.5" customHeight="1" thickBot="1">
      <c r="A33" s="73">
        <v>4</v>
      </c>
      <c r="B33" s="74">
        <v>64</v>
      </c>
      <c r="C33" s="74" t="s">
        <v>45</v>
      </c>
      <c r="D33" s="75" t="s">
        <v>220</v>
      </c>
      <c r="E33" s="169">
        <v>45</v>
      </c>
      <c r="F33" s="77"/>
      <c r="G33" s="78" t="s">
        <v>187</v>
      </c>
      <c r="H33" s="78"/>
      <c r="I33" s="78"/>
      <c r="J33" s="78"/>
      <c r="K33" s="80"/>
      <c r="L33" s="171">
        <v>46.92</v>
      </c>
      <c r="M33" s="171"/>
      <c r="N33" s="82">
        <f t="shared" si="0"/>
        <v>46.92</v>
      </c>
      <c r="O33" s="63">
        <f t="shared" si="1"/>
        <v>-8.519999999999996</v>
      </c>
      <c r="P33" s="7"/>
      <c r="Q33" s="4"/>
      <c r="R33" s="41"/>
      <c r="S33" s="41"/>
      <c r="T33" s="5"/>
      <c r="U33" s="5"/>
      <c r="V33" s="5"/>
      <c r="W33" s="5"/>
      <c r="X33" s="12"/>
      <c r="Y33" s="5"/>
      <c r="Z33" s="5"/>
      <c r="AA33" s="5"/>
      <c r="AB33" s="5"/>
      <c r="AC33" s="5"/>
      <c r="AD33" s="5"/>
      <c r="AE33" s="5"/>
      <c r="AF33" s="5"/>
    </row>
    <row r="34" spans="1:32" ht="13.5" customHeight="1" thickTop="1">
      <c r="A34" s="9">
        <v>1</v>
      </c>
      <c r="B34" s="12">
        <v>53</v>
      </c>
      <c r="C34" s="12" t="s">
        <v>44</v>
      </c>
      <c r="D34" s="30" t="s">
        <v>225</v>
      </c>
      <c r="E34" s="156">
        <v>40</v>
      </c>
      <c r="F34" s="12"/>
      <c r="G34" s="23" t="s">
        <v>226</v>
      </c>
      <c r="H34" s="24" t="s">
        <v>47</v>
      </c>
      <c r="I34" s="24"/>
      <c r="J34" s="24" t="s">
        <v>78</v>
      </c>
      <c r="K34" s="67"/>
      <c r="L34" s="167">
        <v>41.68</v>
      </c>
      <c r="M34" s="167"/>
      <c r="N34" s="45">
        <f t="shared" si="0"/>
        <v>41.68</v>
      </c>
      <c r="O34" s="63">
        <f t="shared" si="1"/>
        <v>-13.759999999999998</v>
      </c>
      <c r="P34" s="7"/>
      <c r="Q34" s="4"/>
      <c r="R34" s="41"/>
      <c r="S34" s="41"/>
      <c r="T34" s="5"/>
      <c r="U34" s="5"/>
      <c r="V34" s="5"/>
      <c r="W34" s="5"/>
      <c r="X34" s="12"/>
      <c r="Y34" s="5"/>
      <c r="Z34" s="5"/>
      <c r="AA34" s="5"/>
      <c r="AB34" s="5"/>
      <c r="AC34" s="5"/>
      <c r="AD34" s="5"/>
      <c r="AE34" s="5"/>
      <c r="AF34" s="5"/>
    </row>
    <row r="35" spans="1:32" ht="13.5" customHeight="1">
      <c r="A35" s="9">
        <v>2</v>
      </c>
      <c r="B35" s="12">
        <v>60</v>
      </c>
      <c r="C35" s="12" t="s">
        <v>44</v>
      </c>
      <c r="D35" s="30" t="s">
        <v>221</v>
      </c>
      <c r="E35" s="156">
        <v>40</v>
      </c>
      <c r="F35" s="12"/>
      <c r="G35" s="23" t="s">
        <v>198</v>
      </c>
      <c r="H35" s="24"/>
      <c r="I35" s="24"/>
      <c r="J35" s="24"/>
      <c r="K35" s="23"/>
      <c r="L35" s="167">
        <v>41.81</v>
      </c>
      <c r="M35" s="167"/>
      <c r="N35" s="45">
        <f t="shared" si="0"/>
        <v>41.81</v>
      </c>
      <c r="O35" s="63"/>
      <c r="P35" s="7"/>
      <c r="Q35" s="4"/>
      <c r="R35" s="41"/>
      <c r="S35" s="41"/>
      <c r="T35" s="5"/>
      <c r="U35" s="5"/>
      <c r="V35" s="5"/>
      <c r="W35" s="5"/>
      <c r="X35" s="12"/>
      <c r="Y35" s="5"/>
      <c r="Z35" s="5"/>
      <c r="AA35" s="5"/>
      <c r="AB35" s="5"/>
      <c r="AC35" s="5"/>
      <c r="AD35" s="5"/>
      <c r="AE35" s="5"/>
      <c r="AF35" s="5"/>
    </row>
    <row r="36" spans="1:32" ht="13.5" customHeight="1">
      <c r="A36" s="9">
        <v>3</v>
      </c>
      <c r="B36" s="12">
        <v>55</v>
      </c>
      <c r="C36" s="12" t="s">
        <v>44</v>
      </c>
      <c r="D36" s="30" t="s">
        <v>223</v>
      </c>
      <c r="E36" s="156">
        <v>40</v>
      </c>
      <c r="F36" s="12"/>
      <c r="G36" s="23" t="s">
        <v>57</v>
      </c>
      <c r="H36" s="24"/>
      <c r="I36" s="24"/>
      <c r="J36" s="24"/>
      <c r="K36" s="23"/>
      <c r="L36" s="167">
        <v>41.82</v>
      </c>
      <c r="M36" s="167"/>
      <c r="N36" s="45">
        <f t="shared" si="0"/>
        <v>41.82</v>
      </c>
      <c r="O36" s="63"/>
      <c r="P36" s="7"/>
      <c r="Q36" s="4"/>
      <c r="R36" s="41"/>
      <c r="S36" s="41"/>
      <c r="T36" s="5"/>
      <c r="U36" s="5"/>
      <c r="V36" s="5"/>
      <c r="W36" s="5"/>
      <c r="X36" s="12"/>
      <c r="Y36" s="5"/>
      <c r="Z36" s="5"/>
      <c r="AA36" s="5"/>
      <c r="AB36" s="5"/>
      <c r="AC36" s="5"/>
      <c r="AD36" s="5"/>
      <c r="AE36" s="5"/>
      <c r="AF36" s="5"/>
    </row>
    <row r="37" spans="1:32" ht="13.5" customHeight="1">
      <c r="A37" s="9">
        <v>4</v>
      </c>
      <c r="B37" s="12">
        <v>58</v>
      </c>
      <c r="C37" s="12" t="s">
        <v>44</v>
      </c>
      <c r="D37" s="30" t="s">
        <v>232</v>
      </c>
      <c r="E37" s="156">
        <v>40</v>
      </c>
      <c r="F37" s="12"/>
      <c r="G37" s="23" t="s">
        <v>57</v>
      </c>
      <c r="H37" s="24" t="s">
        <v>59</v>
      </c>
      <c r="I37" s="24"/>
      <c r="J37" s="24" t="s">
        <v>60</v>
      </c>
      <c r="K37" s="67"/>
      <c r="L37" s="167">
        <v>41.87</v>
      </c>
      <c r="M37" s="167"/>
      <c r="N37" s="45">
        <f t="shared" si="0"/>
        <v>41.87</v>
      </c>
      <c r="O37" s="63">
        <f aca="true" t="shared" si="2" ref="O37:O44">L37-L$6</f>
        <v>-13.57</v>
      </c>
      <c r="P37" s="7" t="str">
        <f aca="true" t="shared" si="3" ref="P37:P44">IF(L37&lt;=40.2,"КМС",IF(L37&lt;=41.8,"I разр.",IF(L37&lt;=42.3,"II разр.",IF(L37&lt;=43.4,"III разр.",IF(L37&lt;=44,"I юн.",IF(L37&lt;=55,"II юн.",IF(L37&lt;=58,"III юн.","")))))))</f>
        <v>II разр.</v>
      </c>
      <c r="Q37" s="4"/>
      <c r="R37" s="41"/>
      <c r="S37" s="41"/>
      <c r="T37" s="5"/>
      <c r="U37" s="5"/>
      <c r="V37" s="5"/>
      <c r="W37" s="5"/>
      <c r="X37" s="12"/>
      <c r="Y37" s="5"/>
      <c r="Z37" s="5"/>
      <c r="AA37" s="5"/>
      <c r="AB37" s="5"/>
      <c r="AC37" s="5"/>
      <c r="AD37" s="5"/>
      <c r="AE37" s="5"/>
      <c r="AF37" s="5"/>
    </row>
    <row r="38" spans="1:32" ht="13.5" customHeight="1">
      <c r="A38" s="9">
        <v>5</v>
      </c>
      <c r="B38" s="12">
        <v>52</v>
      </c>
      <c r="C38" s="12" t="s">
        <v>45</v>
      </c>
      <c r="D38" s="36" t="s">
        <v>231</v>
      </c>
      <c r="E38" s="165">
        <v>40</v>
      </c>
      <c r="F38" s="37"/>
      <c r="G38" s="24" t="s">
        <v>104</v>
      </c>
      <c r="H38" s="24" t="s">
        <v>57</v>
      </c>
      <c r="I38" s="24"/>
      <c r="J38" s="24" t="s">
        <v>58</v>
      </c>
      <c r="K38" s="23"/>
      <c r="L38" s="167">
        <v>43.49</v>
      </c>
      <c r="M38" s="167"/>
      <c r="N38" s="45">
        <f t="shared" si="0"/>
        <v>43.49</v>
      </c>
      <c r="O38" s="63">
        <f t="shared" si="2"/>
        <v>-11.949999999999996</v>
      </c>
      <c r="P38" s="7" t="str">
        <f t="shared" si="3"/>
        <v>I юн.</v>
      </c>
      <c r="Q38" s="4"/>
      <c r="R38" s="41"/>
      <c r="S38" s="41"/>
      <c r="T38" s="5"/>
      <c r="U38" s="5"/>
      <c r="V38" s="5"/>
      <c r="W38" s="5"/>
      <c r="X38" s="12"/>
      <c r="Y38" s="5"/>
      <c r="Z38" s="5"/>
      <c r="AA38" s="5"/>
      <c r="AB38" s="5"/>
      <c r="AC38" s="5"/>
      <c r="AD38" s="5"/>
      <c r="AE38" s="5"/>
      <c r="AF38" s="5"/>
    </row>
    <row r="39" spans="1:32" ht="13.5" customHeight="1">
      <c r="A39" s="9">
        <v>6</v>
      </c>
      <c r="B39" s="12">
        <v>57</v>
      </c>
      <c r="C39" s="12" t="s">
        <v>44</v>
      </c>
      <c r="D39" s="30" t="s">
        <v>229</v>
      </c>
      <c r="E39" s="156">
        <v>40</v>
      </c>
      <c r="F39" s="12"/>
      <c r="G39" s="23" t="s">
        <v>230</v>
      </c>
      <c r="H39" s="24" t="s">
        <v>57</v>
      </c>
      <c r="I39" s="24"/>
      <c r="J39" s="24" t="s">
        <v>67</v>
      </c>
      <c r="K39" s="23"/>
      <c r="L39" s="167">
        <v>43.74</v>
      </c>
      <c r="M39" s="198"/>
      <c r="N39" s="45">
        <f t="shared" si="0"/>
        <v>43.74</v>
      </c>
      <c r="O39" s="63">
        <f t="shared" si="2"/>
        <v>-11.699999999999996</v>
      </c>
      <c r="P39" s="7" t="str">
        <f t="shared" si="3"/>
        <v>I юн.</v>
      </c>
      <c r="Q39" s="4"/>
      <c r="R39" s="41"/>
      <c r="S39" s="41"/>
      <c r="T39" s="5"/>
      <c r="U39" s="5"/>
      <c r="V39" s="5"/>
      <c r="W39" s="5"/>
      <c r="X39" s="12"/>
      <c r="Y39" s="5"/>
      <c r="Z39" s="5"/>
      <c r="AA39" s="5"/>
      <c r="AB39" s="5"/>
      <c r="AC39" s="5"/>
      <c r="AD39" s="5"/>
      <c r="AE39" s="5"/>
      <c r="AF39" s="5"/>
    </row>
    <row r="40" spans="1:32" ht="13.5" customHeight="1">
      <c r="A40" s="9">
        <v>7</v>
      </c>
      <c r="B40" s="12">
        <v>59</v>
      </c>
      <c r="C40" s="12" t="s">
        <v>45</v>
      </c>
      <c r="D40" s="36" t="s">
        <v>224</v>
      </c>
      <c r="E40" s="165">
        <v>40</v>
      </c>
      <c r="F40" s="37"/>
      <c r="G40" s="24" t="s">
        <v>198</v>
      </c>
      <c r="H40" s="24" t="s">
        <v>50</v>
      </c>
      <c r="I40" s="24"/>
      <c r="J40" s="24" t="s">
        <v>51</v>
      </c>
      <c r="K40" s="67"/>
      <c r="L40" s="167">
        <v>48.03</v>
      </c>
      <c r="M40" s="198"/>
      <c r="N40" s="45">
        <f t="shared" si="0"/>
        <v>48.03</v>
      </c>
      <c r="O40" s="63">
        <f t="shared" si="2"/>
        <v>-7.409999999999997</v>
      </c>
      <c r="P40" s="7" t="str">
        <f t="shared" si="3"/>
        <v>II юн.</v>
      </c>
      <c r="Q40" s="4"/>
      <c r="R40" s="41"/>
      <c r="S40" s="41"/>
      <c r="T40" s="5"/>
      <c r="U40" s="5"/>
      <c r="V40" s="5"/>
      <c r="W40" s="5"/>
      <c r="X40" s="12"/>
      <c r="Y40" s="5"/>
      <c r="Z40" s="5"/>
      <c r="AA40" s="5"/>
      <c r="AB40" s="5"/>
      <c r="AC40" s="5"/>
      <c r="AD40" s="5"/>
      <c r="AE40" s="5"/>
      <c r="AF40" s="5"/>
    </row>
    <row r="41" spans="1:32" ht="13.5" customHeight="1">
      <c r="A41" s="9">
        <v>8</v>
      </c>
      <c r="B41" s="12">
        <v>54</v>
      </c>
      <c r="C41" s="12" t="s">
        <v>45</v>
      </c>
      <c r="D41" s="36" t="s">
        <v>227</v>
      </c>
      <c r="E41" s="165">
        <v>40</v>
      </c>
      <c r="F41" s="37"/>
      <c r="G41" s="24" t="s">
        <v>211</v>
      </c>
      <c r="H41" s="24" t="s">
        <v>57</v>
      </c>
      <c r="I41" s="24"/>
      <c r="J41" s="24" t="s">
        <v>67</v>
      </c>
      <c r="K41" s="67"/>
      <c r="L41" s="167">
        <v>71.94</v>
      </c>
      <c r="M41" s="167"/>
      <c r="N41" s="45">
        <f t="shared" si="0"/>
        <v>71.94</v>
      </c>
      <c r="O41" s="63">
        <f t="shared" si="2"/>
        <v>16.5</v>
      </c>
      <c r="P41" s="7">
        <f t="shared" si="3"/>
      </c>
      <c r="Q41" s="4"/>
      <c r="R41" s="41"/>
      <c r="S41" s="41"/>
      <c r="T41" s="5"/>
      <c r="U41" s="5"/>
      <c r="V41" s="5"/>
      <c r="W41" s="5"/>
      <c r="X41" s="12"/>
      <c r="Y41" s="5"/>
      <c r="Z41" s="5"/>
      <c r="AA41" s="5"/>
      <c r="AB41" s="5"/>
      <c r="AC41" s="5"/>
      <c r="AD41" s="5"/>
      <c r="AE41" s="5"/>
      <c r="AF41" s="5"/>
    </row>
    <row r="42" spans="1:32" ht="13.5" customHeight="1" thickBot="1">
      <c r="A42" s="73"/>
      <c r="B42" s="74">
        <v>56</v>
      </c>
      <c r="C42" s="74" t="s">
        <v>45</v>
      </c>
      <c r="D42" s="75" t="s">
        <v>222</v>
      </c>
      <c r="E42" s="169">
        <v>40</v>
      </c>
      <c r="F42" s="77"/>
      <c r="G42" s="78" t="s">
        <v>73</v>
      </c>
      <c r="H42" s="78"/>
      <c r="I42" s="78"/>
      <c r="J42" s="78"/>
      <c r="K42" s="80"/>
      <c r="L42" s="171" t="s">
        <v>120</v>
      </c>
      <c r="M42" s="171"/>
      <c r="N42" s="82"/>
      <c r="O42" s="63" t="e">
        <f t="shared" si="2"/>
        <v>#VALUE!</v>
      </c>
      <c r="P42" s="7">
        <f t="shared" si="3"/>
      </c>
      <c r="Q42" s="4"/>
      <c r="R42" s="41"/>
      <c r="S42" s="41"/>
      <c r="T42" s="5"/>
      <c r="U42" s="5"/>
      <c r="V42" s="5"/>
      <c r="W42" s="5"/>
      <c r="X42" s="12"/>
      <c r="Y42" s="5"/>
      <c r="Z42" s="5"/>
      <c r="AA42" s="5"/>
      <c r="AB42" s="5"/>
      <c r="AC42" s="5"/>
      <c r="AD42" s="5"/>
      <c r="AE42" s="5"/>
      <c r="AF42" s="5"/>
    </row>
    <row r="43" spans="1:32" ht="13.5" customHeight="1" thickTop="1">
      <c r="A43" s="9">
        <v>1</v>
      </c>
      <c r="B43" s="12">
        <v>50</v>
      </c>
      <c r="C43" s="12" t="s">
        <v>44</v>
      </c>
      <c r="D43" s="30" t="s">
        <v>233</v>
      </c>
      <c r="E43" s="156">
        <v>35</v>
      </c>
      <c r="F43" s="12"/>
      <c r="G43" s="23" t="s">
        <v>234</v>
      </c>
      <c r="H43" s="24" t="s">
        <v>64</v>
      </c>
      <c r="I43" s="24"/>
      <c r="J43" s="24" t="s">
        <v>72</v>
      </c>
      <c r="K43" s="67"/>
      <c r="L43" s="167">
        <v>40.06</v>
      </c>
      <c r="M43" s="167"/>
      <c r="N43" s="45">
        <f>L43</f>
        <v>40.06</v>
      </c>
      <c r="O43" s="63">
        <f t="shared" si="2"/>
        <v>-15.379999999999995</v>
      </c>
      <c r="P43" s="7" t="str">
        <f t="shared" si="3"/>
        <v>КМС</v>
      </c>
      <c r="Q43" s="4"/>
      <c r="R43" s="41"/>
      <c r="S43" s="41"/>
      <c r="T43" s="5"/>
      <c r="U43" s="5"/>
      <c r="V43" s="5"/>
      <c r="W43" s="5"/>
      <c r="X43" s="12"/>
      <c r="Y43" s="5"/>
      <c r="Z43" s="5"/>
      <c r="AA43" s="5"/>
      <c r="AB43" s="5"/>
      <c r="AC43" s="5"/>
      <c r="AD43" s="5"/>
      <c r="AE43" s="5"/>
      <c r="AF43" s="5"/>
    </row>
    <row r="44" spans="1:32" ht="13.5" customHeight="1" thickBot="1">
      <c r="A44" s="73">
        <v>2</v>
      </c>
      <c r="B44" s="74">
        <v>51</v>
      </c>
      <c r="C44" s="74" t="s">
        <v>45</v>
      </c>
      <c r="D44" s="75" t="s">
        <v>235</v>
      </c>
      <c r="E44" s="169">
        <v>35</v>
      </c>
      <c r="F44" s="77"/>
      <c r="G44" s="78" t="s">
        <v>57</v>
      </c>
      <c r="H44" s="78" t="s">
        <v>52</v>
      </c>
      <c r="I44" s="78"/>
      <c r="J44" s="78" t="s">
        <v>53</v>
      </c>
      <c r="K44" s="80"/>
      <c r="L44" s="171">
        <v>43.61</v>
      </c>
      <c r="M44" s="171"/>
      <c r="N44" s="82">
        <f>L44</f>
        <v>43.61</v>
      </c>
      <c r="O44" s="63">
        <f t="shared" si="2"/>
        <v>-11.829999999999998</v>
      </c>
      <c r="P44" s="7" t="str">
        <f t="shared" si="3"/>
        <v>I юн.</v>
      </c>
      <c r="Q44" s="4"/>
      <c r="R44" s="41"/>
      <c r="S44" s="41"/>
      <c r="T44" s="5"/>
      <c r="U44" s="5"/>
      <c r="V44" s="5"/>
      <c r="W44" s="5"/>
      <c r="X44" s="12"/>
      <c r="Y44" s="5"/>
      <c r="Z44" s="5"/>
      <c r="AA44" s="5"/>
      <c r="AB44" s="5"/>
      <c r="AC44" s="5"/>
      <c r="AD44" s="5"/>
      <c r="AE44" s="5"/>
      <c r="AF44" s="5"/>
    </row>
    <row r="45" ht="13.5" thickTop="1"/>
    <row r="46" spans="1:16" ht="15">
      <c r="A46" s="136"/>
      <c r="B46" s="135" t="s">
        <v>107</v>
      </c>
      <c r="E46" s="136"/>
      <c r="F46" s="136"/>
      <c r="G46" s="136"/>
      <c r="H46" s="136"/>
      <c r="I46" s="136"/>
      <c r="J46" s="136"/>
      <c r="K46" s="136"/>
      <c r="L46" s="137" t="s">
        <v>237</v>
      </c>
      <c r="M46" s="137"/>
      <c r="N46" s="136"/>
      <c r="O46" s="136"/>
      <c r="P46" s="136"/>
    </row>
    <row r="47" spans="1:16" ht="15">
      <c r="A47" s="136"/>
      <c r="B47" s="135" t="s">
        <v>159</v>
      </c>
      <c r="E47" s="136"/>
      <c r="F47" s="136"/>
      <c r="G47" s="136"/>
      <c r="H47" s="136"/>
      <c r="I47" s="136"/>
      <c r="J47" s="136"/>
      <c r="K47" s="136"/>
      <c r="L47" s="137" t="s">
        <v>238</v>
      </c>
      <c r="M47" s="137"/>
      <c r="N47" s="136"/>
      <c r="O47" s="136"/>
      <c r="P47" s="136"/>
    </row>
    <row r="48" spans="1:16" ht="15">
      <c r="A48" s="136"/>
      <c r="B48" s="135" t="s">
        <v>160</v>
      </c>
      <c r="C48" s="135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</row>
    <row r="50" spans="1:16" ht="12.75">
      <c r="A50" s="341" t="s">
        <v>109</v>
      </c>
      <c r="B50" s="341"/>
      <c r="C50" s="341"/>
      <c r="D50" s="341"/>
      <c r="L50" s="342" t="s">
        <v>110</v>
      </c>
      <c r="M50" s="342"/>
      <c r="N50" s="342"/>
      <c r="O50" s="342"/>
      <c r="P50" s="342"/>
    </row>
    <row r="54" spans="3:14" ht="24.75" customHeight="1">
      <c r="C54" s="334" t="s">
        <v>131</v>
      </c>
      <c r="D54" s="334"/>
      <c r="E54" s="334"/>
      <c r="F54" s="334"/>
      <c r="G54" s="334"/>
      <c r="H54" s="334"/>
      <c r="L54" s="334" t="s">
        <v>11</v>
      </c>
      <c r="M54" s="334"/>
      <c r="N54" s="334"/>
    </row>
    <row r="55" spans="1:16" ht="13.5" thickBot="1">
      <c r="A55" s="139" t="s">
        <v>4</v>
      </c>
      <c r="B55" s="139" t="s">
        <v>0</v>
      </c>
      <c r="C55" s="139" t="s">
        <v>6</v>
      </c>
      <c r="D55" s="139" t="s">
        <v>2</v>
      </c>
      <c r="E55" s="139"/>
      <c r="F55" s="139" t="s">
        <v>1</v>
      </c>
      <c r="G55" s="139"/>
      <c r="H55" s="139" t="s">
        <v>38</v>
      </c>
      <c r="I55" s="139"/>
      <c r="J55" s="139" t="s">
        <v>7</v>
      </c>
      <c r="K55" s="139"/>
      <c r="L55" s="140" t="s">
        <v>3</v>
      </c>
      <c r="M55" s="140"/>
      <c r="N55" s="140" t="s">
        <v>8</v>
      </c>
      <c r="O55" s="140" t="s">
        <v>12</v>
      </c>
      <c r="P55" s="139" t="s">
        <v>5</v>
      </c>
    </row>
    <row r="56" spans="1:13" ht="15" customHeight="1" thickTop="1">
      <c r="A56" s="164">
        <v>1</v>
      </c>
      <c r="B56" s="115">
        <v>135</v>
      </c>
      <c r="C56" s="115" t="s">
        <v>45</v>
      </c>
      <c r="D56" s="118" t="s">
        <v>171</v>
      </c>
      <c r="E56" s="157" t="s">
        <v>149</v>
      </c>
      <c r="F56" s="119"/>
      <c r="G56" s="120" t="s">
        <v>163</v>
      </c>
      <c r="H56" s="5"/>
      <c r="L56" s="151">
        <v>36.39</v>
      </c>
      <c r="M56" s="151"/>
    </row>
    <row r="57" spans="1:13" ht="12.75">
      <c r="A57" s="164">
        <v>2</v>
      </c>
      <c r="B57" s="12">
        <v>137</v>
      </c>
      <c r="C57" s="12" t="s">
        <v>44</v>
      </c>
      <c r="D57" s="30" t="s">
        <v>164</v>
      </c>
      <c r="E57" s="156" t="s">
        <v>149</v>
      </c>
      <c r="F57" s="12"/>
      <c r="G57" s="23" t="s">
        <v>50</v>
      </c>
      <c r="H57" s="5"/>
      <c r="L57" s="151">
        <v>36.85</v>
      </c>
      <c r="M57" s="151"/>
    </row>
    <row r="58" spans="1:13" ht="12.75">
      <c r="A58" s="164">
        <v>3</v>
      </c>
      <c r="B58" s="12">
        <v>131</v>
      </c>
      <c r="C58" s="12" t="s">
        <v>44</v>
      </c>
      <c r="D58" s="30" t="s">
        <v>161</v>
      </c>
      <c r="E58" s="156" t="s">
        <v>149</v>
      </c>
      <c r="F58" s="12"/>
      <c r="G58" s="23" t="s">
        <v>73</v>
      </c>
      <c r="L58" s="151">
        <v>37.26</v>
      </c>
      <c r="M58" s="151"/>
    </row>
    <row r="59" spans="1:13" ht="12.75">
      <c r="A59" s="164">
        <v>4</v>
      </c>
      <c r="B59" s="12">
        <v>136</v>
      </c>
      <c r="C59" s="12" t="s">
        <v>45</v>
      </c>
      <c r="D59" s="36" t="s">
        <v>162</v>
      </c>
      <c r="E59" s="156" t="s">
        <v>149</v>
      </c>
      <c r="F59" s="37"/>
      <c r="G59" s="24" t="s">
        <v>163</v>
      </c>
      <c r="H59" s="5"/>
      <c r="L59" s="151">
        <v>37.61</v>
      </c>
      <c r="M59" s="151"/>
    </row>
    <row r="60" spans="1:13" ht="12.75">
      <c r="A60" s="164">
        <v>5</v>
      </c>
      <c r="B60" s="12">
        <v>140</v>
      </c>
      <c r="C60" s="12" t="s">
        <v>45</v>
      </c>
      <c r="D60" s="36" t="s">
        <v>169</v>
      </c>
      <c r="E60" s="156" t="s">
        <v>149</v>
      </c>
      <c r="F60" s="37"/>
      <c r="G60" s="24" t="s">
        <v>50</v>
      </c>
      <c r="H60" s="5"/>
      <c r="L60" s="151">
        <v>37.86</v>
      </c>
      <c r="M60" s="151"/>
    </row>
    <row r="61" spans="1:13" ht="12.75">
      <c r="A61" s="164">
        <v>6</v>
      </c>
      <c r="B61" s="12">
        <v>133</v>
      </c>
      <c r="C61" s="12" t="s">
        <v>45</v>
      </c>
      <c r="D61" s="36" t="s">
        <v>167</v>
      </c>
      <c r="E61" s="156" t="s">
        <v>149</v>
      </c>
      <c r="F61" s="37"/>
      <c r="G61" s="24" t="s">
        <v>73</v>
      </c>
      <c r="H61" s="5"/>
      <c r="L61" s="151">
        <v>38.02</v>
      </c>
      <c r="M61" s="151"/>
    </row>
    <row r="62" spans="1:13" ht="12.75">
      <c r="A62" s="164">
        <v>7</v>
      </c>
      <c r="B62" s="12">
        <v>132</v>
      </c>
      <c r="C62" s="12" t="s">
        <v>45</v>
      </c>
      <c r="D62" s="36" t="s">
        <v>165</v>
      </c>
      <c r="E62" s="156" t="s">
        <v>149</v>
      </c>
      <c r="F62" s="37"/>
      <c r="G62" s="24" t="s">
        <v>73</v>
      </c>
      <c r="H62" s="5"/>
      <c r="L62" s="151">
        <v>38.11</v>
      </c>
      <c r="M62" s="151"/>
    </row>
    <row r="63" spans="1:13" ht="12.75">
      <c r="A63" s="164">
        <v>8</v>
      </c>
      <c r="B63" s="12">
        <v>138</v>
      </c>
      <c r="C63" s="12" t="s">
        <v>44</v>
      </c>
      <c r="D63" s="30" t="s">
        <v>166</v>
      </c>
      <c r="E63" s="156" t="s">
        <v>149</v>
      </c>
      <c r="F63" s="12"/>
      <c r="G63" s="23" t="s">
        <v>50</v>
      </c>
      <c r="H63" s="5"/>
      <c r="L63" s="151">
        <v>38.23</v>
      </c>
      <c r="M63" s="151"/>
    </row>
    <row r="64" spans="1:13" ht="12.75">
      <c r="A64" s="164">
        <v>9</v>
      </c>
      <c r="B64" s="12">
        <v>134</v>
      </c>
      <c r="C64" s="12" t="s">
        <v>44</v>
      </c>
      <c r="D64" s="30" t="s">
        <v>168</v>
      </c>
      <c r="E64" s="156" t="s">
        <v>149</v>
      </c>
      <c r="F64" s="12"/>
      <c r="G64" s="23" t="s">
        <v>73</v>
      </c>
      <c r="H64" s="5"/>
      <c r="L64" s="151">
        <v>38.24</v>
      </c>
      <c r="M64" s="151"/>
    </row>
    <row r="65" spans="1:13" ht="12.75">
      <c r="A65" s="164">
        <v>10</v>
      </c>
      <c r="B65" s="12">
        <v>139</v>
      </c>
      <c r="C65" s="12" t="s">
        <v>44</v>
      </c>
      <c r="D65" s="30" t="s">
        <v>170</v>
      </c>
      <c r="E65" s="156" t="s">
        <v>149</v>
      </c>
      <c r="F65" s="12"/>
      <c r="G65" s="23" t="s">
        <v>50</v>
      </c>
      <c r="H65" s="5"/>
      <c r="L65" s="151">
        <v>38.29</v>
      </c>
      <c r="M65" s="151"/>
    </row>
    <row r="66" spans="1:13" ht="12.75">
      <c r="A66" s="164">
        <v>11</v>
      </c>
      <c r="B66" s="12">
        <v>142</v>
      </c>
      <c r="C66" s="12" t="s">
        <v>44</v>
      </c>
      <c r="D66" s="30" t="s">
        <v>177</v>
      </c>
      <c r="E66" s="156" t="s">
        <v>149</v>
      </c>
      <c r="F66" s="12"/>
      <c r="G66" s="23" t="s">
        <v>73</v>
      </c>
      <c r="H66" s="5"/>
      <c r="L66" s="151">
        <v>38.77</v>
      </c>
      <c r="M66" s="151"/>
    </row>
    <row r="67" spans="1:13" ht="12.75">
      <c r="A67" s="164">
        <v>12</v>
      </c>
      <c r="B67" s="12">
        <v>147</v>
      </c>
      <c r="C67" s="12" t="s">
        <v>45</v>
      </c>
      <c r="D67" s="36" t="s">
        <v>173</v>
      </c>
      <c r="E67" s="156" t="s">
        <v>149</v>
      </c>
      <c r="F67" s="37"/>
      <c r="G67" s="24" t="s">
        <v>174</v>
      </c>
      <c r="H67" s="5"/>
      <c r="L67" s="151">
        <v>39.28</v>
      </c>
      <c r="M67" s="151"/>
    </row>
    <row r="68" spans="1:13" ht="12.75">
      <c r="A68" s="164">
        <v>13</v>
      </c>
      <c r="B68" s="12">
        <v>150</v>
      </c>
      <c r="C68" s="12" t="s">
        <v>45</v>
      </c>
      <c r="D68" s="36" t="s">
        <v>178</v>
      </c>
      <c r="E68" s="156" t="s">
        <v>149</v>
      </c>
      <c r="F68" s="37"/>
      <c r="G68" s="24" t="s">
        <v>57</v>
      </c>
      <c r="H68" s="5"/>
      <c r="L68" s="151">
        <v>39.38</v>
      </c>
      <c r="M68" s="151"/>
    </row>
    <row r="69" spans="1:13" ht="12.75">
      <c r="A69" s="164">
        <v>14</v>
      </c>
      <c r="B69" s="12">
        <v>149</v>
      </c>
      <c r="C69" s="12" t="s">
        <v>44</v>
      </c>
      <c r="D69" s="30" t="s">
        <v>175</v>
      </c>
      <c r="E69" s="156" t="s">
        <v>149</v>
      </c>
      <c r="F69" s="12"/>
      <c r="G69" s="23" t="s">
        <v>57</v>
      </c>
      <c r="H69" s="5"/>
      <c r="L69" s="151">
        <v>39.87</v>
      </c>
      <c r="M69" s="151"/>
    </row>
    <row r="70" spans="1:13" ht="12.75">
      <c r="A70" s="164">
        <v>15</v>
      </c>
      <c r="B70" s="12">
        <v>141</v>
      </c>
      <c r="C70" s="12" t="s">
        <v>44</v>
      </c>
      <c r="D70" s="30" t="s">
        <v>172</v>
      </c>
      <c r="E70" s="156" t="s">
        <v>149</v>
      </c>
      <c r="F70" s="12"/>
      <c r="G70" s="23" t="s">
        <v>73</v>
      </c>
      <c r="H70" s="5"/>
      <c r="L70" s="151">
        <v>40.46</v>
      </c>
      <c r="M70" s="151"/>
    </row>
    <row r="71" spans="1:13" ht="14.25" customHeight="1">
      <c r="A71" s="164">
        <v>16</v>
      </c>
      <c r="B71" s="12">
        <v>143</v>
      </c>
      <c r="C71" s="12" t="s">
        <v>44</v>
      </c>
      <c r="D71" s="30" t="s">
        <v>181</v>
      </c>
      <c r="E71" s="156" t="s">
        <v>149</v>
      </c>
      <c r="F71" s="12"/>
      <c r="G71" s="23" t="s">
        <v>73</v>
      </c>
      <c r="H71" s="5"/>
      <c r="L71" s="151">
        <v>40.85</v>
      </c>
      <c r="M71" s="151"/>
    </row>
    <row r="72" spans="1:13" ht="12.75">
      <c r="A72" s="164">
        <v>17</v>
      </c>
      <c r="B72" s="12">
        <v>144</v>
      </c>
      <c r="C72" s="12" t="s">
        <v>45</v>
      </c>
      <c r="D72" s="36" t="s">
        <v>180</v>
      </c>
      <c r="E72" s="156" t="s">
        <v>149</v>
      </c>
      <c r="F72" s="37"/>
      <c r="G72" s="24" t="s">
        <v>73</v>
      </c>
      <c r="H72" s="5"/>
      <c r="L72" s="151">
        <v>41.91</v>
      </c>
      <c r="M72" s="151"/>
    </row>
    <row r="73" spans="1:13" ht="12.75">
      <c r="A73" s="164">
        <v>18</v>
      </c>
      <c r="B73" s="12">
        <v>145</v>
      </c>
      <c r="C73" s="12" t="s">
        <v>44</v>
      </c>
      <c r="D73" s="30" t="s">
        <v>179</v>
      </c>
      <c r="E73" s="156" t="s">
        <v>149</v>
      </c>
      <c r="F73" s="12"/>
      <c r="G73" s="23" t="s">
        <v>73</v>
      </c>
      <c r="H73" s="5"/>
      <c r="L73" s="151">
        <v>42.32</v>
      </c>
      <c r="M73" s="151"/>
    </row>
    <row r="74" spans="1:13" ht="12.75">
      <c r="A74" s="164">
        <v>19</v>
      </c>
      <c r="B74" s="12">
        <v>146</v>
      </c>
      <c r="C74" s="12" t="s">
        <v>45</v>
      </c>
      <c r="D74" s="36" t="s">
        <v>176</v>
      </c>
      <c r="E74" s="156" t="s">
        <v>149</v>
      </c>
      <c r="F74" s="37"/>
      <c r="G74" s="24" t="s">
        <v>73</v>
      </c>
      <c r="H74" s="5"/>
      <c r="L74" s="151" t="s">
        <v>120</v>
      </c>
      <c r="M74" s="151"/>
    </row>
    <row r="75" spans="1:13" ht="13.5" thickBot="1">
      <c r="A75" s="193">
        <v>20</v>
      </c>
      <c r="B75" s="74">
        <v>130</v>
      </c>
      <c r="C75" s="74" t="s">
        <v>45</v>
      </c>
      <c r="D75" s="75" t="s">
        <v>182</v>
      </c>
      <c r="E75" s="158" t="s">
        <v>149</v>
      </c>
      <c r="F75" s="77"/>
      <c r="G75" s="78" t="s">
        <v>73</v>
      </c>
      <c r="H75" s="38"/>
      <c r="I75" s="38"/>
      <c r="J75" s="38"/>
      <c r="K75" s="38"/>
      <c r="L75" s="196" t="s">
        <v>123</v>
      </c>
      <c r="M75" s="191"/>
    </row>
    <row r="76" ht="13.5" thickTop="1"/>
    <row r="80" spans="1:16" ht="15.75">
      <c r="A80" s="335" t="s">
        <v>109</v>
      </c>
      <c r="B80" s="335"/>
      <c r="C80" s="335"/>
      <c r="D80" s="335"/>
      <c r="G80" s="154" t="s">
        <v>110</v>
      </c>
      <c r="H80" s="154"/>
      <c r="I80" s="154"/>
      <c r="J80" s="154"/>
      <c r="K80" s="154"/>
      <c r="L80" s="154"/>
      <c r="M80" s="154"/>
      <c r="N80" s="154"/>
      <c r="O80" s="154"/>
      <c r="P80" s="154"/>
    </row>
  </sheetData>
  <sheetProtection/>
  <mergeCells count="10">
    <mergeCell ref="A1:P1"/>
    <mergeCell ref="A2:P2"/>
    <mergeCell ref="A3:D3"/>
    <mergeCell ref="J3:P3"/>
    <mergeCell ref="C54:H54"/>
    <mergeCell ref="L54:N54"/>
    <mergeCell ref="A80:D80"/>
    <mergeCell ref="C4:J4"/>
    <mergeCell ref="A50:D50"/>
    <mergeCell ref="L50:P50"/>
  </mergeCells>
  <printOptions/>
  <pageMargins left="0.7874015748031497" right="0.5905511811023623" top="0.3937007874015748" bottom="1.4566929133858268" header="0.5118110236220472" footer="0.6692913385826772"/>
  <pageSetup horizontalDpi="600" verticalDpi="600" orientation="portrait" paperSize="9" scale="95" r:id="rId2"/>
  <rowBreaks count="1" manualBreakCount="1">
    <brk id="5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AE38"/>
  <sheetViews>
    <sheetView view="pageBreakPreview" zoomScaleSheetLayoutView="100" workbookViewId="0" topLeftCell="A1">
      <selection activeCell="M6" sqref="M6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7.57421875" style="1" customWidth="1"/>
    <col min="4" max="4" width="21.421875" style="1" customWidth="1"/>
    <col min="5" max="5" width="9.7109375" style="1" customWidth="1"/>
    <col min="6" max="6" width="9.8515625" style="1" hidden="1" customWidth="1"/>
    <col min="7" max="7" width="15.57421875" style="1" customWidth="1"/>
    <col min="8" max="8" width="18.421875" style="1" hidden="1" customWidth="1"/>
    <col min="9" max="9" width="24.57421875" style="1" hidden="1" customWidth="1"/>
    <col min="10" max="10" width="16.7109375" style="1" hidden="1" customWidth="1"/>
    <col min="11" max="11" width="0.71875" style="1" hidden="1" customWidth="1"/>
    <col min="12" max="12" width="7.7109375" style="1" customWidth="1"/>
    <col min="13" max="13" width="7.28125" style="1" customWidth="1"/>
    <col min="14" max="14" width="6.7109375" style="1" hidden="1" customWidth="1"/>
    <col min="15" max="15" width="8.0039062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" customHeight="1">
      <c r="A1" s="336" t="str">
        <f>N_sor1</f>
        <v>Кубок России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34.5" customHeight="1">
      <c r="A2" s="337" t="str">
        <f>N_sor2</f>
        <v>среди ветеранов конькобежного спорта (многоборье)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32.25" customHeight="1">
      <c r="A3" s="343" t="s">
        <v>22</v>
      </c>
      <c r="B3" s="343"/>
      <c r="C3" s="343"/>
      <c r="D3" s="343"/>
      <c r="E3" s="25"/>
      <c r="F3" s="25"/>
      <c r="G3" s="345" t="str">
        <f>D_d1</f>
        <v>09 февраля 2013</v>
      </c>
      <c r="H3" s="345"/>
      <c r="I3" s="345"/>
      <c r="J3" s="345"/>
      <c r="K3" s="345"/>
      <c r="L3" s="345"/>
      <c r="M3" s="345"/>
      <c r="N3" s="345"/>
      <c r="O3" s="345"/>
    </row>
    <row r="4" spans="2:31" ht="24.75" customHeight="1">
      <c r="B4" s="35"/>
      <c r="C4" s="334" t="str">
        <f>N_dev</f>
        <v>Женщины</v>
      </c>
      <c r="D4" s="334"/>
      <c r="E4" s="334"/>
      <c r="F4" s="334"/>
      <c r="G4" s="334"/>
      <c r="H4" s="334"/>
      <c r="I4" s="334"/>
      <c r="J4" s="334"/>
      <c r="K4" s="35"/>
      <c r="L4" s="40" t="str">
        <f>const!C9</f>
        <v>500 метров</v>
      </c>
      <c r="M4" s="35"/>
      <c r="N4" s="35"/>
      <c r="O4" s="35"/>
      <c r="P4" s="6"/>
      <c r="Q4" s="1">
        <v>41.5</v>
      </c>
      <c r="S4" s="5"/>
      <c r="T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</row>
    <row r="5" spans="1:31" ht="15.75" customHeight="1" thickBot="1">
      <c r="A5" s="139" t="s">
        <v>4</v>
      </c>
      <c r="B5" s="139" t="s">
        <v>0</v>
      </c>
      <c r="C5" s="138" t="s">
        <v>6</v>
      </c>
      <c r="D5" s="139" t="s">
        <v>2</v>
      </c>
      <c r="E5" s="139" t="s">
        <v>157</v>
      </c>
      <c r="F5" s="139" t="s">
        <v>1</v>
      </c>
      <c r="G5" s="139" t="s">
        <v>38</v>
      </c>
      <c r="H5" s="139" t="s">
        <v>38</v>
      </c>
      <c r="I5" s="139"/>
      <c r="J5" s="139" t="s">
        <v>7</v>
      </c>
      <c r="K5" s="139"/>
      <c r="L5" s="140" t="s">
        <v>3</v>
      </c>
      <c r="M5" s="140" t="s">
        <v>8</v>
      </c>
      <c r="N5" s="140" t="s">
        <v>12</v>
      </c>
      <c r="O5" s="139" t="s">
        <v>5</v>
      </c>
      <c r="P5" s="6"/>
      <c r="Q5" s="41"/>
      <c r="R5" s="41"/>
      <c r="S5" s="5"/>
      <c r="T5" s="5"/>
      <c r="U5" s="5"/>
      <c r="V5" s="5"/>
      <c r="W5" s="12"/>
      <c r="X5" s="5"/>
      <c r="Y5" s="5"/>
      <c r="Z5" s="5"/>
      <c r="AA5" s="5"/>
      <c r="AB5" s="5"/>
      <c r="AC5" s="5"/>
      <c r="AD5" s="5"/>
      <c r="AE5" s="5"/>
    </row>
    <row r="6" spans="1:31" ht="15.75" customHeight="1" thickTop="1">
      <c r="A6" s="9">
        <v>1</v>
      </c>
      <c r="B6" s="12">
        <v>1</v>
      </c>
      <c r="C6" s="60" t="s">
        <v>45</v>
      </c>
      <c r="D6" s="36" t="s">
        <v>146</v>
      </c>
      <c r="E6" s="165">
        <v>30</v>
      </c>
      <c r="F6" s="37"/>
      <c r="G6" s="24" t="s">
        <v>47</v>
      </c>
      <c r="H6" s="24"/>
      <c r="I6" s="30"/>
      <c r="J6" s="23" t="s">
        <v>88</v>
      </c>
      <c r="K6" s="14"/>
      <c r="L6" s="97">
        <v>47.23</v>
      </c>
      <c r="M6" s="55">
        <f aca="true" t="shared" si="0" ref="M6:M18">L6</f>
        <v>47.23</v>
      </c>
      <c r="N6" s="166">
        <f aca="true" t="shared" si="1" ref="N6:N26">L6-L$6</f>
        <v>0</v>
      </c>
      <c r="O6" s="61"/>
      <c r="P6" s="6"/>
      <c r="Q6" s="41"/>
      <c r="R6" s="41"/>
      <c r="S6" s="5"/>
      <c r="T6" s="5"/>
      <c r="U6" s="5"/>
      <c r="V6" s="5"/>
      <c r="W6" s="12"/>
      <c r="X6" s="5"/>
      <c r="Y6" s="5"/>
      <c r="Z6" s="5"/>
      <c r="AA6" s="5"/>
      <c r="AB6" s="5"/>
      <c r="AC6" s="5"/>
      <c r="AD6" s="5"/>
      <c r="AE6" s="5"/>
    </row>
    <row r="7" spans="1:31" ht="15.75" customHeight="1" thickBot="1">
      <c r="A7" s="73">
        <v>2</v>
      </c>
      <c r="B7" s="74">
        <v>2</v>
      </c>
      <c r="C7" s="74" t="s">
        <v>44</v>
      </c>
      <c r="D7" s="79" t="s">
        <v>145</v>
      </c>
      <c r="E7" s="199">
        <v>30</v>
      </c>
      <c r="F7" s="74"/>
      <c r="G7" s="78" t="s">
        <v>73</v>
      </c>
      <c r="H7" s="78"/>
      <c r="I7" s="79" t="s">
        <v>93</v>
      </c>
      <c r="J7" s="80" t="s">
        <v>94</v>
      </c>
      <c r="K7" s="190"/>
      <c r="L7" s="171">
        <v>49.17</v>
      </c>
      <c r="M7" s="82">
        <f t="shared" si="0"/>
        <v>49.17</v>
      </c>
      <c r="N7" s="172">
        <f t="shared" si="1"/>
        <v>1.9400000000000048</v>
      </c>
      <c r="O7" s="73"/>
      <c r="P7" s="6"/>
      <c r="Q7" s="41"/>
      <c r="R7" s="41"/>
      <c r="S7" s="5"/>
      <c r="T7" s="5"/>
      <c r="U7" s="5"/>
      <c r="V7" s="5"/>
      <c r="W7" s="12"/>
      <c r="X7" s="5"/>
      <c r="Y7" s="5"/>
      <c r="Z7" s="5"/>
      <c r="AA7" s="5"/>
      <c r="AB7" s="5"/>
      <c r="AC7" s="5"/>
      <c r="AD7" s="5"/>
      <c r="AE7" s="5"/>
    </row>
    <row r="8" spans="1:31" ht="15.75" customHeight="1" thickBot="1" thickTop="1">
      <c r="A8" s="173">
        <v>1</v>
      </c>
      <c r="B8" s="174">
        <v>3</v>
      </c>
      <c r="C8" s="174" t="s">
        <v>44</v>
      </c>
      <c r="D8" s="175" t="s">
        <v>147</v>
      </c>
      <c r="E8" s="176">
        <v>35</v>
      </c>
      <c r="F8" s="174"/>
      <c r="G8" s="177" t="s">
        <v>57</v>
      </c>
      <c r="H8" s="177"/>
      <c r="I8" s="175"/>
      <c r="J8" s="178" t="s">
        <v>67</v>
      </c>
      <c r="K8" s="179"/>
      <c r="L8" s="180">
        <v>49.23</v>
      </c>
      <c r="M8" s="181">
        <f t="shared" si="0"/>
        <v>49.23</v>
      </c>
      <c r="N8" s="182">
        <f t="shared" si="1"/>
        <v>2</v>
      </c>
      <c r="O8" s="173"/>
      <c r="P8" s="6"/>
      <c r="Q8" s="41"/>
      <c r="R8" s="41"/>
      <c r="S8" s="5"/>
      <c r="T8" s="5"/>
      <c r="U8" s="5"/>
      <c r="V8" s="5"/>
      <c r="W8" s="12"/>
      <c r="X8" s="5"/>
      <c r="Y8" s="5"/>
      <c r="Z8" s="5"/>
      <c r="AA8" s="5"/>
      <c r="AB8" s="5"/>
      <c r="AC8" s="5"/>
      <c r="AD8" s="5"/>
      <c r="AE8" s="5"/>
    </row>
    <row r="9" spans="1:31" ht="15.75" customHeight="1" thickTop="1">
      <c r="A9" s="183">
        <v>1</v>
      </c>
      <c r="B9" s="60">
        <v>5</v>
      </c>
      <c r="C9" s="60" t="s">
        <v>44</v>
      </c>
      <c r="D9" s="95" t="s">
        <v>142</v>
      </c>
      <c r="E9" s="184">
        <v>40</v>
      </c>
      <c r="F9" s="60"/>
      <c r="G9" s="66" t="s">
        <v>143</v>
      </c>
      <c r="H9" s="66"/>
      <c r="I9" s="95"/>
      <c r="J9" s="91" t="s">
        <v>81</v>
      </c>
      <c r="K9" s="185"/>
      <c r="L9" s="97">
        <v>46.24</v>
      </c>
      <c r="M9" s="55">
        <f t="shared" si="0"/>
        <v>46.24</v>
      </c>
      <c r="N9" s="166">
        <f t="shared" si="1"/>
        <v>-0.9899999999999949</v>
      </c>
      <c r="O9" s="183"/>
      <c r="P9" s="6"/>
      <c r="Q9" s="41"/>
      <c r="R9" s="41"/>
      <c r="S9" s="5"/>
      <c r="T9" s="5"/>
      <c r="U9" s="5"/>
      <c r="V9" s="5"/>
      <c r="W9" s="12"/>
      <c r="X9" s="5"/>
      <c r="Y9" s="5"/>
      <c r="Z9" s="5"/>
      <c r="AA9" s="5"/>
      <c r="AB9" s="5"/>
      <c r="AC9" s="5"/>
      <c r="AD9" s="5"/>
      <c r="AE9" s="5"/>
    </row>
    <row r="10" spans="1:31" ht="15.75" customHeight="1" thickBot="1">
      <c r="A10" s="73">
        <v>2</v>
      </c>
      <c r="B10" s="74">
        <v>4</v>
      </c>
      <c r="C10" s="74" t="s">
        <v>45</v>
      </c>
      <c r="D10" s="75" t="s">
        <v>144</v>
      </c>
      <c r="E10" s="169">
        <v>40</v>
      </c>
      <c r="F10" s="77"/>
      <c r="G10" s="78" t="s">
        <v>73</v>
      </c>
      <c r="H10" s="78"/>
      <c r="I10" s="79"/>
      <c r="J10" s="80" t="s">
        <v>89</v>
      </c>
      <c r="K10" s="170"/>
      <c r="L10" s="171">
        <v>47.94</v>
      </c>
      <c r="M10" s="82">
        <f t="shared" si="0"/>
        <v>47.94</v>
      </c>
      <c r="N10" s="172">
        <f t="shared" si="1"/>
        <v>0.7100000000000009</v>
      </c>
      <c r="O10" s="73"/>
      <c r="P10" s="6"/>
      <c r="Q10" s="41"/>
      <c r="R10" s="41"/>
      <c r="S10" s="5"/>
      <c r="T10" s="5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</row>
    <row r="11" spans="1:31" ht="15.75" customHeight="1" thickBot="1" thickTop="1">
      <c r="A11" s="173">
        <v>1</v>
      </c>
      <c r="B11" s="174">
        <v>6</v>
      </c>
      <c r="C11" s="174" t="s">
        <v>45</v>
      </c>
      <c r="D11" s="175" t="s">
        <v>134</v>
      </c>
      <c r="E11" s="176">
        <v>50</v>
      </c>
      <c r="F11" s="186"/>
      <c r="G11" s="187" t="s">
        <v>104</v>
      </c>
      <c r="H11" s="177"/>
      <c r="I11" s="175" t="s">
        <v>98</v>
      </c>
      <c r="J11" s="178" t="s">
        <v>99</v>
      </c>
      <c r="K11" s="188"/>
      <c r="L11" s="180">
        <v>51.8</v>
      </c>
      <c r="M11" s="181">
        <f t="shared" si="0"/>
        <v>51.8</v>
      </c>
      <c r="N11" s="182">
        <f t="shared" si="1"/>
        <v>4.57</v>
      </c>
      <c r="O11" s="173"/>
      <c r="P11" s="6"/>
      <c r="Q11" s="41"/>
      <c r="R11" s="41"/>
      <c r="S11" s="5"/>
      <c r="T11" s="5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</row>
    <row r="12" spans="1:31" ht="15.75" customHeight="1" thickTop="1">
      <c r="A12" s="183">
        <v>1</v>
      </c>
      <c r="B12" s="60">
        <v>7</v>
      </c>
      <c r="C12" s="60" t="s">
        <v>44</v>
      </c>
      <c r="D12" s="95" t="s">
        <v>140</v>
      </c>
      <c r="E12" s="184">
        <v>55</v>
      </c>
      <c r="F12" s="60"/>
      <c r="G12" s="91" t="s">
        <v>47</v>
      </c>
      <c r="H12" s="66"/>
      <c r="I12" s="95" t="s">
        <v>91</v>
      </c>
      <c r="J12" s="91" t="s">
        <v>92</v>
      </c>
      <c r="K12" s="189"/>
      <c r="L12" s="97">
        <v>52.25</v>
      </c>
      <c r="M12" s="55">
        <f t="shared" si="0"/>
        <v>52.25</v>
      </c>
      <c r="N12" s="166">
        <f t="shared" si="1"/>
        <v>5.020000000000003</v>
      </c>
      <c r="O12" s="183"/>
      <c r="P12" s="6"/>
      <c r="Q12" s="41"/>
      <c r="R12" s="41"/>
      <c r="S12" s="5"/>
      <c r="T12" s="5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</row>
    <row r="13" spans="1:31" ht="15.75" customHeight="1" thickBot="1">
      <c r="A13" s="73">
        <v>2</v>
      </c>
      <c r="B13" s="74">
        <v>8</v>
      </c>
      <c r="C13" s="74" t="s">
        <v>45</v>
      </c>
      <c r="D13" s="75" t="s">
        <v>141</v>
      </c>
      <c r="E13" s="169">
        <v>55</v>
      </c>
      <c r="F13" s="77"/>
      <c r="G13" s="78" t="s">
        <v>57</v>
      </c>
      <c r="H13" s="78"/>
      <c r="I13" s="79" t="s">
        <v>93</v>
      </c>
      <c r="J13" s="80" t="s">
        <v>95</v>
      </c>
      <c r="K13" s="190"/>
      <c r="L13" s="171">
        <v>57.07</v>
      </c>
      <c r="M13" s="82">
        <f t="shared" si="0"/>
        <v>57.07</v>
      </c>
      <c r="N13" s="172">
        <f t="shared" si="1"/>
        <v>9.840000000000003</v>
      </c>
      <c r="O13" s="73"/>
      <c r="P13" s="6"/>
      <c r="Q13" s="41"/>
      <c r="R13" s="41"/>
      <c r="S13" s="5"/>
      <c r="T13" s="5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</row>
    <row r="14" spans="1:31" ht="15.75" customHeight="1" thickTop="1">
      <c r="A14" s="183">
        <v>1</v>
      </c>
      <c r="B14" s="60">
        <v>10</v>
      </c>
      <c r="C14" s="60" t="s">
        <v>45</v>
      </c>
      <c r="D14" s="69" t="s">
        <v>139</v>
      </c>
      <c r="E14" s="200">
        <v>60</v>
      </c>
      <c r="F14" s="71"/>
      <c r="G14" s="66" t="s">
        <v>104</v>
      </c>
      <c r="H14" s="66"/>
      <c r="I14" s="95"/>
      <c r="J14" s="91" t="s">
        <v>85</v>
      </c>
      <c r="K14" s="189"/>
      <c r="L14" s="97">
        <v>53.98</v>
      </c>
      <c r="M14" s="55">
        <f t="shared" si="0"/>
        <v>53.98</v>
      </c>
      <c r="N14" s="166">
        <f t="shared" si="1"/>
        <v>6.75</v>
      </c>
      <c r="O14" s="183"/>
      <c r="P14" s="6"/>
      <c r="Q14" s="41"/>
      <c r="R14" s="41"/>
      <c r="S14" s="5"/>
      <c r="T14" s="5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</row>
    <row r="15" spans="1:31" ht="15.75" customHeight="1" thickBot="1">
      <c r="A15" s="73">
        <v>2</v>
      </c>
      <c r="B15" s="74">
        <v>9</v>
      </c>
      <c r="C15" s="74" t="s">
        <v>44</v>
      </c>
      <c r="D15" s="79" t="s">
        <v>138</v>
      </c>
      <c r="E15" s="199">
        <v>60</v>
      </c>
      <c r="F15" s="74"/>
      <c r="G15" s="80" t="s">
        <v>47</v>
      </c>
      <c r="H15" s="78"/>
      <c r="I15" s="79" t="s">
        <v>56</v>
      </c>
      <c r="J15" s="80" t="s">
        <v>97</v>
      </c>
      <c r="K15" s="190"/>
      <c r="L15" s="171">
        <v>54.81</v>
      </c>
      <c r="M15" s="82">
        <f t="shared" si="0"/>
        <v>54.81</v>
      </c>
      <c r="N15" s="172">
        <f t="shared" si="1"/>
        <v>7.580000000000005</v>
      </c>
      <c r="O15" s="73"/>
      <c r="P15" s="6"/>
      <c r="Q15" s="41"/>
      <c r="R15" s="41"/>
      <c r="S15" s="5"/>
      <c r="T15" s="5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</row>
    <row r="16" spans="1:31" ht="15.75" customHeight="1" thickTop="1">
      <c r="A16" s="183">
        <v>1</v>
      </c>
      <c r="B16" s="60">
        <v>12</v>
      </c>
      <c r="C16" s="60" t="s">
        <v>45</v>
      </c>
      <c r="D16" s="69" t="s">
        <v>136</v>
      </c>
      <c r="E16" s="200">
        <v>65</v>
      </c>
      <c r="F16" s="71"/>
      <c r="G16" s="66" t="s">
        <v>137</v>
      </c>
      <c r="H16" s="66"/>
      <c r="I16" s="95" t="s">
        <v>83</v>
      </c>
      <c r="J16" s="91" t="s">
        <v>84</v>
      </c>
      <c r="K16" s="189"/>
      <c r="L16" s="97">
        <v>59.71</v>
      </c>
      <c r="M16" s="55">
        <f t="shared" si="0"/>
        <v>59.71</v>
      </c>
      <c r="N16" s="166">
        <f t="shared" si="1"/>
        <v>12.480000000000004</v>
      </c>
      <c r="O16" s="183"/>
      <c r="P16" s="6"/>
      <c r="Q16" s="41"/>
      <c r="R16" s="41"/>
      <c r="S16" s="5"/>
      <c r="T16" s="5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</row>
    <row r="17" spans="1:31" ht="15.75" customHeight="1" thickBot="1">
      <c r="A17" s="73">
        <v>2</v>
      </c>
      <c r="B17" s="74">
        <v>11</v>
      </c>
      <c r="C17" s="74" t="s">
        <v>44</v>
      </c>
      <c r="D17" s="79" t="s">
        <v>135</v>
      </c>
      <c r="E17" s="199">
        <v>65</v>
      </c>
      <c r="F17" s="74"/>
      <c r="G17" s="78" t="s">
        <v>104</v>
      </c>
      <c r="H17" s="78"/>
      <c r="I17" s="79"/>
      <c r="J17" s="80" t="s">
        <v>96</v>
      </c>
      <c r="K17" s="170"/>
      <c r="L17" s="171">
        <v>60.06</v>
      </c>
      <c r="M17" s="82">
        <f t="shared" si="0"/>
        <v>60.06</v>
      </c>
      <c r="N17" s="172">
        <f t="shared" si="1"/>
        <v>12.830000000000005</v>
      </c>
      <c r="O17" s="73"/>
      <c r="P17" s="6"/>
      <c r="Q17" s="41"/>
      <c r="R17" s="41"/>
      <c r="S17" s="5"/>
      <c r="T17" s="5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</row>
    <row r="18" spans="1:31" ht="15.75" customHeight="1" thickBot="1" thickTop="1">
      <c r="A18" s="173">
        <v>1</v>
      </c>
      <c r="B18" s="174">
        <v>13</v>
      </c>
      <c r="C18" s="174" t="s">
        <v>44</v>
      </c>
      <c r="D18" s="175" t="s">
        <v>133</v>
      </c>
      <c r="E18" s="176">
        <v>75</v>
      </c>
      <c r="F18" s="174"/>
      <c r="G18" s="175" t="s">
        <v>47</v>
      </c>
      <c r="H18" s="177"/>
      <c r="I18" s="175"/>
      <c r="J18" s="178" t="s">
        <v>85</v>
      </c>
      <c r="K18" s="179"/>
      <c r="L18" s="180">
        <v>63.25</v>
      </c>
      <c r="M18" s="181">
        <f t="shared" si="0"/>
        <v>63.25</v>
      </c>
      <c r="N18" s="68">
        <f t="shared" si="1"/>
        <v>16.020000000000003</v>
      </c>
      <c r="O18" s="9"/>
      <c r="P18" s="6"/>
      <c r="Q18" s="41"/>
      <c r="R18" s="41"/>
      <c r="S18" s="5"/>
      <c r="T18" s="5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</row>
    <row r="19" spans="1:31" ht="15.75" customHeight="1" hidden="1" thickTop="1">
      <c r="A19" s="9">
        <v>1</v>
      </c>
      <c r="B19" s="12">
        <v>102</v>
      </c>
      <c r="C19" s="12" t="s">
        <v>44</v>
      </c>
      <c r="D19" s="30" t="s">
        <v>148</v>
      </c>
      <c r="E19" s="57" t="s">
        <v>149</v>
      </c>
      <c r="F19" s="12"/>
      <c r="G19" s="24" t="s">
        <v>73</v>
      </c>
      <c r="H19" s="24"/>
      <c r="I19" s="30"/>
      <c r="J19" s="23" t="s">
        <v>86</v>
      </c>
      <c r="K19" s="13"/>
      <c r="L19" s="167">
        <v>41.06</v>
      </c>
      <c r="M19" s="45"/>
      <c r="N19" s="68">
        <f t="shared" si="1"/>
        <v>-6.169999999999995</v>
      </c>
      <c r="O19" s="9"/>
      <c r="P19" s="6"/>
      <c r="Q19" s="41"/>
      <c r="R19" s="41"/>
      <c r="S19" s="5"/>
      <c r="T19" s="5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</row>
    <row r="20" spans="1:31" ht="15.75" customHeight="1" hidden="1">
      <c r="A20" s="9">
        <v>2</v>
      </c>
      <c r="B20" s="12">
        <v>103</v>
      </c>
      <c r="C20" s="12" t="s">
        <v>45</v>
      </c>
      <c r="D20" s="36" t="s">
        <v>150</v>
      </c>
      <c r="E20" s="64" t="s">
        <v>149</v>
      </c>
      <c r="F20" s="37"/>
      <c r="G20" s="24" t="s">
        <v>73</v>
      </c>
      <c r="H20" s="24"/>
      <c r="I20" s="30"/>
      <c r="J20" s="23" t="s">
        <v>80</v>
      </c>
      <c r="K20" s="14"/>
      <c r="L20" s="167">
        <v>42.43</v>
      </c>
      <c r="M20" s="45"/>
      <c r="N20" s="68">
        <f t="shared" si="1"/>
        <v>-4.799999999999997</v>
      </c>
      <c r="O20" s="9"/>
      <c r="P20" s="6"/>
      <c r="Q20" s="41"/>
      <c r="R20" s="41"/>
      <c r="S20" s="5"/>
      <c r="T20" s="5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</row>
    <row r="21" spans="1:31" ht="15.75" customHeight="1" hidden="1">
      <c r="A21" s="9">
        <v>3</v>
      </c>
      <c r="B21" s="12">
        <v>105</v>
      </c>
      <c r="C21" s="12" t="s">
        <v>44</v>
      </c>
      <c r="D21" s="30" t="s">
        <v>151</v>
      </c>
      <c r="E21" s="57" t="s">
        <v>149</v>
      </c>
      <c r="F21" s="12"/>
      <c r="G21" s="24" t="s">
        <v>104</v>
      </c>
      <c r="H21" s="24"/>
      <c r="I21" s="30"/>
      <c r="J21" s="23" t="s">
        <v>82</v>
      </c>
      <c r="K21" s="14"/>
      <c r="L21" s="167">
        <v>42.22</v>
      </c>
      <c r="M21" s="45"/>
      <c r="N21" s="68">
        <f t="shared" si="1"/>
        <v>-5.009999999999998</v>
      </c>
      <c r="O21" s="9"/>
      <c r="P21" s="6"/>
      <c r="Q21" s="41"/>
      <c r="R21" s="41"/>
      <c r="S21" s="5"/>
      <c r="T21" s="5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</row>
    <row r="22" spans="1:31" ht="15.75" customHeight="1" hidden="1">
      <c r="A22" s="9">
        <v>4</v>
      </c>
      <c r="B22" s="12">
        <v>100</v>
      </c>
      <c r="C22" s="12" t="s">
        <v>45</v>
      </c>
      <c r="D22" s="36" t="s">
        <v>152</v>
      </c>
      <c r="E22" s="64" t="s">
        <v>149</v>
      </c>
      <c r="F22" s="37"/>
      <c r="G22" s="24" t="s">
        <v>73</v>
      </c>
      <c r="H22" s="24"/>
      <c r="I22" s="30"/>
      <c r="J22" s="23" t="s">
        <v>84</v>
      </c>
      <c r="K22" s="13"/>
      <c r="L22" s="167">
        <v>44.36</v>
      </c>
      <c r="M22" s="45"/>
      <c r="N22" s="68">
        <f t="shared" si="1"/>
        <v>-2.8699999999999974</v>
      </c>
      <c r="O22" s="9"/>
      <c r="P22" s="6"/>
      <c r="Q22" s="41"/>
      <c r="R22" s="41"/>
      <c r="S22" s="5"/>
      <c r="T22" s="5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</row>
    <row r="23" spans="1:31" ht="15.75" customHeight="1" hidden="1">
      <c r="A23" s="9">
        <v>5</v>
      </c>
      <c r="B23" s="12">
        <v>104</v>
      </c>
      <c r="C23" s="12" t="s">
        <v>44</v>
      </c>
      <c r="D23" s="30" t="s">
        <v>153</v>
      </c>
      <c r="E23" s="57" t="s">
        <v>149</v>
      </c>
      <c r="F23" s="12"/>
      <c r="G23" s="24" t="s">
        <v>73</v>
      </c>
      <c r="H23" s="24"/>
      <c r="I23" s="30"/>
      <c r="J23" s="23" t="s">
        <v>79</v>
      </c>
      <c r="K23" s="13"/>
      <c r="L23" s="167">
        <v>44.12</v>
      </c>
      <c r="M23" s="45"/>
      <c r="N23" s="68">
        <f t="shared" si="1"/>
        <v>-3.1099999999999994</v>
      </c>
      <c r="O23" s="9"/>
      <c r="P23" s="6"/>
      <c r="Q23" s="41"/>
      <c r="R23" s="41"/>
      <c r="S23" s="5"/>
      <c r="T23" s="5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</row>
    <row r="24" spans="1:31" ht="15.75" customHeight="1" hidden="1">
      <c r="A24" s="9">
        <v>6</v>
      </c>
      <c r="B24" s="12">
        <v>106</v>
      </c>
      <c r="C24" s="12" t="s">
        <v>45</v>
      </c>
      <c r="D24" s="36" t="s">
        <v>154</v>
      </c>
      <c r="E24" s="64" t="s">
        <v>149</v>
      </c>
      <c r="F24" s="37"/>
      <c r="G24" s="24" t="s">
        <v>57</v>
      </c>
      <c r="H24" s="24"/>
      <c r="I24" s="30"/>
      <c r="J24" s="23" t="s">
        <v>90</v>
      </c>
      <c r="K24" s="13"/>
      <c r="L24" s="167">
        <v>45</v>
      </c>
      <c r="M24" s="45"/>
      <c r="N24" s="68">
        <f t="shared" si="1"/>
        <v>-2.229999999999997</v>
      </c>
      <c r="O24" s="9"/>
      <c r="P24" s="6"/>
      <c r="Q24" s="41"/>
      <c r="R24" s="41"/>
      <c r="S24" s="5"/>
      <c r="T24" s="5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</row>
    <row r="25" spans="1:31" ht="14.25" customHeight="1" hidden="1">
      <c r="A25" s="9">
        <v>7</v>
      </c>
      <c r="B25" s="12">
        <v>101</v>
      </c>
      <c r="C25" s="12" t="s">
        <v>44</v>
      </c>
      <c r="D25" s="30" t="s">
        <v>155</v>
      </c>
      <c r="E25" s="57" t="s">
        <v>149</v>
      </c>
      <c r="F25" s="12"/>
      <c r="G25" s="24" t="s">
        <v>73</v>
      </c>
      <c r="H25" s="24"/>
      <c r="I25" s="30"/>
      <c r="J25" s="23"/>
      <c r="K25" s="14"/>
      <c r="L25" s="167">
        <v>46.19</v>
      </c>
      <c r="M25" s="45"/>
      <c r="N25" s="68">
        <f t="shared" si="1"/>
        <v>-1.0399999999999991</v>
      </c>
      <c r="O25" s="9"/>
      <c r="P25" s="6"/>
      <c r="Q25" s="41"/>
      <c r="R25" s="41"/>
      <c r="S25" s="5"/>
      <c r="T25" s="5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</row>
    <row r="26" spans="1:15" s="159" customFormat="1" ht="18" customHeight="1" hidden="1" thickBot="1">
      <c r="A26" s="73">
        <v>8</v>
      </c>
      <c r="B26" s="160">
        <v>107</v>
      </c>
      <c r="C26" s="160" t="s">
        <v>45</v>
      </c>
      <c r="D26" s="161" t="s">
        <v>156</v>
      </c>
      <c r="E26" s="162" t="s">
        <v>149</v>
      </c>
      <c r="F26" s="163"/>
      <c r="G26" s="163" t="s">
        <v>50</v>
      </c>
      <c r="H26" s="193"/>
      <c r="I26" s="193"/>
      <c r="J26" s="193"/>
      <c r="K26" s="193"/>
      <c r="L26" s="194">
        <v>43.03</v>
      </c>
      <c r="M26" s="195"/>
      <c r="N26" s="168">
        <f t="shared" si="1"/>
        <v>-4.199999999999996</v>
      </c>
      <c r="O26" s="168"/>
    </row>
    <row r="27" ht="13.5" thickTop="1"/>
    <row r="28" spans="2:13" ht="12.75">
      <c r="B28" s="135" t="s">
        <v>107</v>
      </c>
      <c r="L28" s="135" t="s">
        <v>105</v>
      </c>
      <c r="M28" s="141">
        <v>0.5</v>
      </c>
    </row>
    <row r="29" spans="2:12" ht="12.75">
      <c r="B29" s="135" t="s">
        <v>159</v>
      </c>
      <c r="L29" s="135" t="s">
        <v>158</v>
      </c>
    </row>
    <row r="30" spans="2:12" ht="12.75">
      <c r="B30" s="135" t="s">
        <v>160</v>
      </c>
      <c r="L30" s="135"/>
    </row>
    <row r="31" spans="2:12" ht="12.75">
      <c r="B31" s="135"/>
      <c r="L31" s="135"/>
    </row>
    <row r="32" spans="2:12" ht="12.75">
      <c r="B32" s="135"/>
      <c r="L32" s="135"/>
    </row>
    <row r="33" spans="2:12" ht="12.75">
      <c r="B33" s="135"/>
      <c r="L33" s="135"/>
    </row>
    <row r="34" spans="2:12" ht="12.75">
      <c r="B34" s="135"/>
      <c r="L34" s="135"/>
    </row>
    <row r="35" spans="2:12" ht="12.75">
      <c r="B35" s="135"/>
      <c r="L35" s="135"/>
    </row>
    <row r="36" spans="2:3" ht="12.75">
      <c r="B36" s="135"/>
      <c r="C36" s="135"/>
    </row>
    <row r="37" spans="2:12" ht="15.75">
      <c r="B37" s="335" t="s">
        <v>109</v>
      </c>
      <c r="C37" s="335"/>
      <c r="D37" s="335"/>
      <c r="E37" s="192"/>
      <c r="F37" s="192"/>
      <c r="G37" s="344" t="s">
        <v>110</v>
      </c>
      <c r="H37" s="344"/>
      <c r="I37" s="344"/>
      <c r="J37" s="344"/>
      <c r="K37" s="344"/>
      <c r="L37" s="344"/>
    </row>
    <row r="38" spans="2:12" ht="15.75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</row>
  </sheetData>
  <sheetProtection/>
  <mergeCells count="7">
    <mergeCell ref="B37:D37"/>
    <mergeCell ref="G37:L37"/>
    <mergeCell ref="G3:O3"/>
    <mergeCell ref="C4:J4"/>
    <mergeCell ref="A1:O1"/>
    <mergeCell ref="A2:O2"/>
    <mergeCell ref="A3:D3"/>
  </mergeCells>
  <printOptions/>
  <pageMargins left="0.7874015748031497" right="0.5905511811023623" top="0.3937007874015748" bottom="0.8267716535433072" header="0.5118110236220472" footer="0.5118110236220472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Roman,полужирный"В.В. Баканов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F0"/>
  </sheetPr>
  <dimension ref="A1:AK76"/>
  <sheetViews>
    <sheetView tabSelected="1" view="pageBreakPreview" zoomScaleSheetLayoutView="100" zoomScalePageLayoutView="0" workbookViewId="0" topLeftCell="A1">
      <selection activeCell="L70" sqref="L70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19.421875" style="1" customWidth="1"/>
    <col min="5" max="5" width="12.8515625" style="1" hidden="1" customWidth="1"/>
    <col min="6" max="6" width="8.00390625" style="1" customWidth="1"/>
    <col min="7" max="7" width="22.57421875" style="1" hidden="1" customWidth="1"/>
    <col min="8" max="8" width="16.42187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8.140625" style="1" customWidth="1"/>
    <col min="13" max="13" width="7.28125" style="1" customWidth="1"/>
    <col min="14" max="14" width="6.421875" style="1" hidden="1" customWidth="1"/>
    <col min="15" max="15" width="7.8515625" style="1" hidden="1" customWidth="1"/>
    <col min="16" max="16" width="4.140625" style="1" customWidth="1"/>
    <col min="17" max="17" width="7.28125" style="1" customWidth="1"/>
    <col min="18" max="18" width="10.140625" style="1" bestFit="1" customWidth="1"/>
    <col min="19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336" t="str">
        <f>N_sor1</f>
        <v>Кубок России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28.5" customHeight="1">
      <c r="A2" s="337" t="str">
        <f>N_sor2</f>
        <v>среди ветеранов конькобежного спорта (многоборье)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28.5" customHeight="1">
      <c r="A3" s="338" t="s">
        <v>22</v>
      </c>
      <c r="B3" s="338"/>
      <c r="C3" s="338"/>
      <c r="D3" s="338"/>
      <c r="E3" s="25"/>
      <c r="F3" s="25"/>
      <c r="G3" s="25"/>
      <c r="H3" s="339" t="str">
        <f>D_d2</f>
        <v>10 февраля 2013</v>
      </c>
      <c r="I3" s="339"/>
      <c r="J3" s="339"/>
      <c r="K3" s="339"/>
      <c r="L3" s="339"/>
      <c r="M3" s="339"/>
      <c r="N3" s="339"/>
      <c r="O3" s="339"/>
    </row>
    <row r="4" spans="2:37" ht="28.5" customHeight="1">
      <c r="B4" s="35"/>
      <c r="C4" s="346" t="str">
        <f>N_dev</f>
        <v>Женщины</v>
      </c>
      <c r="D4" s="346"/>
      <c r="E4" s="346"/>
      <c r="F4" s="346"/>
      <c r="G4" s="346"/>
      <c r="H4" s="346"/>
      <c r="I4" s="346"/>
      <c r="J4" s="346"/>
      <c r="K4" s="35"/>
      <c r="L4" s="40" t="s">
        <v>35</v>
      </c>
      <c r="M4" s="35"/>
      <c r="N4" s="35"/>
      <c r="O4" s="35"/>
      <c r="P4" s="4"/>
      <c r="Q4" s="5" t="s">
        <v>39</v>
      </c>
      <c r="R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6.5" customHeight="1" thickBot="1">
      <c r="A5" s="2" t="s">
        <v>4</v>
      </c>
      <c r="B5" s="2" t="s">
        <v>0</v>
      </c>
      <c r="C5" s="21" t="s">
        <v>6</v>
      </c>
      <c r="D5" s="2" t="s">
        <v>2</v>
      </c>
      <c r="E5" s="2"/>
      <c r="F5" s="2" t="s">
        <v>236</v>
      </c>
      <c r="G5" s="2"/>
      <c r="H5" s="2" t="s">
        <v>38</v>
      </c>
      <c r="I5" s="2"/>
      <c r="J5" s="2" t="s">
        <v>7</v>
      </c>
      <c r="K5" s="2"/>
      <c r="L5" s="22" t="s">
        <v>3</v>
      </c>
      <c r="M5" s="22" t="s">
        <v>8</v>
      </c>
      <c r="N5" s="22" t="s">
        <v>12</v>
      </c>
      <c r="O5" s="2" t="s">
        <v>5</v>
      </c>
      <c r="P5" s="4"/>
      <c r="Q5" s="41"/>
      <c r="R5" s="41"/>
      <c r="U5" s="5"/>
      <c r="V5" s="5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6.5" customHeight="1" thickTop="1">
      <c r="A6" s="183">
        <v>1</v>
      </c>
      <c r="B6" s="60">
        <v>1</v>
      </c>
      <c r="C6" s="60" t="s">
        <v>44</v>
      </c>
      <c r="D6" s="95" t="s">
        <v>146</v>
      </c>
      <c r="E6" s="70"/>
      <c r="F6" s="184">
        <v>30</v>
      </c>
      <c r="G6" s="71"/>
      <c r="H6" s="91" t="s">
        <v>47</v>
      </c>
      <c r="I6" s="66"/>
      <c r="J6" s="66" t="s">
        <v>51</v>
      </c>
      <c r="K6" s="91"/>
      <c r="L6" s="211">
        <f aca="true" t="shared" si="0" ref="L6:L16">(P6*60+Q6)/86400</f>
        <v>0.0035395833333333334</v>
      </c>
      <c r="M6" s="202">
        <f aca="true" t="shared" si="1" ref="M6:M16">ROUNDDOWN(L6*86400/6,3)</f>
        <v>50.97</v>
      </c>
      <c r="N6" s="295">
        <f aca="true" t="shared" si="2" ref="N6:N16">(L6-L$6)*86400</f>
        <v>0</v>
      </c>
      <c r="O6" s="61" t="s">
        <v>46</v>
      </c>
      <c r="P6" s="4">
        <v>5</v>
      </c>
      <c r="Q6" s="41">
        <v>5.82</v>
      </c>
      <c r="R6" s="121"/>
      <c r="U6" s="5"/>
      <c r="V6" s="5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6.5" customHeight="1" thickBot="1">
      <c r="A7" s="73">
        <v>2</v>
      </c>
      <c r="B7" s="74">
        <v>2</v>
      </c>
      <c r="C7" s="74" t="s">
        <v>45</v>
      </c>
      <c r="D7" s="75" t="s">
        <v>145</v>
      </c>
      <c r="E7" s="76"/>
      <c r="F7" s="169">
        <v>30</v>
      </c>
      <c r="G7" s="77"/>
      <c r="H7" s="78" t="s">
        <v>200</v>
      </c>
      <c r="I7" s="78"/>
      <c r="J7" s="78" t="s">
        <v>55</v>
      </c>
      <c r="K7" s="80"/>
      <c r="L7" s="203">
        <f t="shared" si="0"/>
        <v>0.0040780092592592595</v>
      </c>
      <c r="M7" s="204">
        <f t="shared" si="1"/>
        <v>58.723</v>
      </c>
      <c r="N7" s="68">
        <f t="shared" si="2"/>
        <v>46.52000000000002</v>
      </c>
      <c r="O7" s="9" t="s">
        <v>46</v>
      </c>
      <c r="P7" s="4">
        <v>5</v>
      </c>
      <c r="Q7" s="41">
        <v>52.34</v>
      </c>
      <c r="R7" s="41"/>
      <c r="U7" s="5"/>
      <c r="V7" s="5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6.5" customHeight="1" thickBot="1" thickTop="1">
      <c r="A8" s="173">
        <v>1</v>
      </c>
      <c r="B8" s="174">
        <v>3</v>
      </c>
      <c r="C8" s="174" t="s">
        <v>44</v>
      </c>
      <c r="D8" s="175" t="s">
        <v>147</v>
      </c>
      <c r="E8" s="210"/>
      <c r="F8" s="176">
        <v>35</v>
      </c>
      <c r="G8" s="186"/>
      <c r="H8" s="178" t="s">
        <v>57</v>
      </c>
      <c r="I8" s="177"/>
      <c r="J8" s="177" t="s">
        <v>55</v>
      </c>
      <c r="K8" s="296"/>
      <c r="L8" s="207">
        <f t="shared" si="0"/>
        <v>0.003722453703703704</v>
      </c>
      <c r="M8" s="208">
        <f t="shared" si="1"/>
        <v>53.603</v>
      </c>
      <c r="N8" s="68">
        <f t="shared" si="2"/>
        <v>15.800000000000017</v>
      </c>
      <c r="O8" s="9" t="s">
        <v>46</v>
      </c>
      <c r="P8" s="4">
        <v>5</v>
      </c>
      <c r="Q8" s="41">
        <v>21.62</v>
      </c>
      <c r="R8" s="41"/>
      <c r="U8" s="5"/>
      <c r="V8" s="5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6.5" customHeight="1" thickTop="1">
      <c r="A9" s="183">
        <v>1</v>
      </c>
      <c r="B9" s="60">
        <v>5</v>
      </c>
      <c r="C9" s="60" t="s">
        <v>44</v>
      </c>
      <c r="D9" s="95" t="s">
        <v>142</v>
      </c>
      <c r="E9" s="70"/>
      <c r="F9" s="184">
        <v>40</v>
      </c>
      <c r="G9" s="71"/>
      <c r="H9" s="91" t="s">
        <v>143</v>
      </c>
      <c r="I9" s="66"/>
      <c r="J9" s="66" t="s">
        <v>69</v>
      </c>
      <c r="K9" s="91"/>
      <c r="L9" s="211">
        <f t="shared" si="0"/>
        <v>0.003695138888888889</v>
      </c>
      <c r="M9" s="202">
        <f t="shared" si="1"/>
        <v>53.21</v>
      </c>
      <c r="N9" s="68">
        <f t="shared" si="2"/>
        <v>13.439999999999994</v>
      </c>
      <c r="O9" s="9" t="s">
        <v>46</v>
      </c>
      <c r="P9" s="4">
        <v>5</v>
      </c>
      <c r="Q9" s="41">
        <v>19.26</v>
      </c>
      <c r="R9" s="41"/>
      <c r="U9" s="5"/>
      <c r="V9" s="5"/>
      <c r="W9" s="1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6.5" customHeight="1" thickBot="1">
      <c r="A10" s="73">
        <v>2</v>
      </c>
      <c r="B10" s="74">
        <v>4</v>
      </c>
      <c r="C10" s="74" t="s">
        <v>45</v>
      </c>
      <c r="D10" s="75" t="s">
        <v>144</v>
      </c>
      <c r="E10" s="158"/>
      <c r="F10" s="169">
        <v>40</v>
      </c>
      <c r="G10" s="74"/>
      <c r="H10" s="78" t="s">
        <v>200</v>
      </c>
      <c r="I10" s="80"/>
      <c r="J10" s="80" t="s">
        <v>66</v>
      </c>
      <c r="K10" s="201"/>
      <c r="L10" s="203">
        <f t="shared" si="0"/>
        <v>0.003723842592592593</v>
      </c>
      <c r="M10" s="204">
        <f t="shared" si="1"/>
        <v>53.623</v>
      </c>
      <c r="N10" s="68">
        <f t="shared" si="2"/>
        <v>15.920000000000016</v>
      </c>
      <c r="O10" s="9" t="s">
        <v>46</v>
      </c>
      <c r="P10" s="4">
        <v>5</v>
      </c>
      <c r="Q10" s="41">
        <v>21.74</v>
      </c>
      <c r="R10" s="41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6.5" customHeight="1" thickBot="1" thickTop="1">
      <c r="A11" s="173">
        <v>1</v>
      </c>
      <c r="B11" s="174">
        <v>6</v>
      </c>
      <c r="C11" s="174" t="s">
        <v>45</v>
      </c>
      <c r="D11" s="187" t="s">
        <v>134</v>
      </c>
      <c r="E11" s="210"/>
      <c r="F11" s="209">
        <v>50</v>
      </c>
      <c r="G11" s="186"/>
      <c r="H11" s="177" t="s">
        <v>104</v>
      </c>
      <c r="I11" s="177"/>
      <c r="J11" s="177" t="s">
        <v>71</v>
      </c>
      <c r="K11" s="178"/>
      <c r="L11" s="207">
        <f t="shared" si="0"/>
        <v>0.0038583333333333334</v>
      </c>
      <c r="M11" s="208">
        <f t="shared" si="1"/>
        <v>55.56</v>
      </c>
      <c r="N11" s="68">
        <f t="shared" si="2"/>
        <v>27.540000000000003</v>
      </c>
      <c r="O11" s="9" t="s">
        <v>46</v>
      </c>
      <c r="P11" s="4">
        <v>5</v>
      </c>
      <c r="Q11" s="41">
        <v>33.36</v>
      </c>
      <c r="R11" s="41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6.5" customHeight="1" thickTop="1">
      <c r="A12" s="183">
        <v>1</v>
      </c>
      <c r="B12" s="60">
        <v>7</v>
      </c>
      <c r="C12" s="60" t="s">
        <v>44</v>
      </c>
      <c r="D12" s="95" t="s">
        <v>140</v>
      </c>
      <c r="E12" s="70"/>
      <c r="F12" s="184">
        <v>55</v>
      </c>
      <c r="G12" s="71"/>
      <c r="H12" s="91" t="s">
        <v>47</v>
      </c>
      <c r="I12" s="66"/>
      <c r="J12" s="66" t="s">
        <v>75</v>
      </c>
      <c r="K12" s="91"/>
      <c r="L12" s="211">
        <f t="shared" si="0"/>
        <v>0.003857638888888889</v>
      </c>
      <c r="M12" s="202">
        <f t="shared" si="1"/>
        <v>55.55</v>
      </c>
      <c r="N12" s="68">
        <f t="shared" si="2"/>
        <v>27.48000000000002</v>
      </c>
      <c r="O12" s="9" t="s">
        <v>46</v>
      </c>
      <c r="P12" s="4">
        <v>5</v>
      </c>
      <c r="Q12" s="142">
        <v>33.3</v>
      </c>
      <c r="R12" s="41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6.5" customHeight="1" thickBot="1">
      <c r="A13" s="73">
        <v>2</v>
      </c>
      <c r="B13" s="74">
        <v>8</v>
      </c>
      <c r="C13" s="74" t="s">
        <v>45</v>
      </c>
      <c r="D13" s="75" t="s">
        <v>141</v>
      </c>
      <c r="E13" s="76"/>
      <c r="F13" s="169">
        <v>55</v>
      </c>
      <c r="G13" s="77"/>
      <c r="H13" s="78" t="s">
        <v>57</v>
      </c>
      <c r="I13" s="78"/>
      <c r="J13" s="78" t="s">
        <v>77</v>
      </c>
      <c r="K13" s="201"/>
      <c r="L13" s="203">
        <f t="shared" si="0"/>
        <v>0.004179282407407407</v>
      </c>
      <c r="M13" s="204">
        <f t="shared" si="1"/>
        <v>60.181</v>
      </c>
      <c r="N13" s="68">
        <f t="shared" si="2"/>
        <v>55.26999999999994</v>
      </c>
      <c r="O13" s="9" t="s">
        <v>46</v>
      </c>
      <c r="P13" s="4">
        <v>6</v>
      </c>
      <c r="Q13" s="41">
        <v>1.09</v>
      </c>
      <c r="R13" s="41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6.5" customHeight="1" thickTop="1">
      <c r="A14" s="183">
        <v>1</v>
      </c>
      <c r="B14" s="60">
        <v>9</v>
      </c>
      <c r="C14" s="60" t="s">
        <v>44</v>
      </c>
      <c r="D14" s="95" t="s">
        <v>138</v>
      </c>
      <c r="E14" s="70"/>
      <c r="F14" s="184">
        <v>60</v>
      </c>
      <c r="G14" s="71"/>
      <c r="H14" s="91" t="s">
        <v>47</v>
      </c>
      <c r="I14" s="66" t="s">
        <v>74</v>
      </c>
      <c r="J14" s="66" t="s">
        <v>71</v>
      </c>
      <c r="K14" s="91"/>
      <c r="L14" s="211">
        <f t="shared" si="0"/>
        <v>0.003962847222222222</v>
      </c>
      <c r="M14" s="202">
        <f t="shared" si="1"/>
        <v>57.065</v>
      </c>
      <c r="N14" s="68">
        <f t="shared" si="2"/>
        <v>36.56999999999996</v>
      </c>
      <c r="O14" s="9" t="s">
        <v>46</v>
      </c>
      <c r="P14" s="4">
        <v>5</v>
      </c>
      <c r="Q14" s="41">
        <v>42.39</v>
      </c>
      <c r="R14" s="41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6.5" customHeight="1" thickBot="1">
      <c r="A15" s="73">
        <v>2</v>
      </c>
      <c r="B15" s="74">
        <v>10</v>
      </c>
      <c r="C15" s="74" t="s">
        <v>45</v>
      </c>
      <c r="D15" s="75" t="s">
        <v>139</v>
      </c>
      <c r="E15" s="76"/>
      <c r="F15" s="169">
        <v>60</v>
      </c>
      <c r="G15" s="77"/>
      <c r="H15" s="78" t="s">
        <v>104</v>
      </c>
      <c r="I15" s="78"/>
      <c r="J15" s="78" t="s">
        <v>100</v>
      </c>
      <c r="K15" s="80"/>
      <c r="L15" s="203">
        <f t="shared" si="0"/>
        <v>0.004234722222222222</v>
      </c>
      <c r="M15" s="204">
        <f t="shared" si="1"/>
        <v>60.98</v>
      </c>
      <c r="N15" s="68">
        <f t="shared" si="2"/>
        <v>60.059999999999995</v>
      </c>
      <c r="O15" s="9" t="s">
        <v>46</v>
      </c>
      <c r="P15" s="4">
        <v>6</v>
      </c>
      <c r="Q15" s="41">
        <v>5.88</v>
      </c>
      <c r="R15" s="41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6.5" customHeight="1" thickTop="1">
      <c r="A16" s="9">
        <v>12</v>
      </c>
      <c r="B16" s="12"/>
      <c r="C16" s="12" t="s">
        <v>44</v>
      </c>
      <c r="D16" s="30" t="s">
        <v>368</v>
      </c>
      <c r="E16" s="64"/>
      <c r="F16" s="57" t="s">
        <v>149</v>
      </c>
      <c r="G16" s="37"/>
      <c r="H16" s="23" t="s">
        <v>200</v>
      </c>
      <c r="I16" s="24"/>
      <c r="J16" s="24" t="s">
        <v>76</v>
      </c>
      <c r="K16" s="67"/>
      <c r="L16" s="205">
        <f t="shared" si="0"/>
        <v>0.003701967592592593</v>
      </c>
      <c r="M16" s="72">
        <f t="shared" si="1"/>
        <v>53.308</v>
      </c>
      <c r="N16" s="68">
        <f t="shared" si="2"/>
        <v>14.030000000000037</v>
      </c>
      <c r="O16" s="9" t="s">
        <v>46</v>
      </c>
      <c r="P16" s="4">
        <v>5</v>
      </c>
      <c r="Q16" s="41">
        <v>19.85</v>
      </c>
      <c r="R16" s="41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6.5" customHeight="1">
      <c r="A17" s="9">
        <v>13</v>
      </c>
      <c r="B17" s="12">
        <v>106</v>
      </c>
      <c r="C17" s="12" t="s">
        <v>44</v>
      </c>
      <c r="D17" s="30" t="s">
        <v>154</v>
      </c>
      <c r="E17" s="64"/>
      <c r="F17" s="156" t="s">
        <v>149</v>
      </c>
      <c r="G17" s="37"/>
      <c r="H17" s="23" t="s">
        <v>57</v>
      </c>
      <c r="I17" s="24"/>
      <c r="J17" s="24" t="s">
        <v>48</v>
      </c>
      <c r="K17" s="67"/>
      <c r="L17" s="205">
        <f aca="true" t="shared" si="3" ref="L17:L27">(P17*60+Q17)/86400</f>
        <v>0.003490740740740741</v>
      </c>
      <c r="M17" s="72">
        <f aca="true" t="shared" si="4" ref="M17:M27">ROUNDDOWN(L17*86400/6,3)</f>
        <v>50.266</v>
      </c>
      <c r="N17" s="68">
        <f aca="true" t="shared" si="5" ref="N17:N27">(L17-L$6)*86400</f>
        <v>-4.2199999999999935</v>
      </c>
      <c r="O17" s="9" t="str">
        <f aca="true" t="shared" si="6" ref="O17:O28">IF(L17&lt;=270/86400,"КМС",IF(L17&lt;=285/86400,"I разр.",IF(L17&lt;=310/86400,"II разр.",IF(L17&lt;=339/86400,"III разр.",IF(L17&lt;=355/86400,"I юн.",IF(L17&lt;=375/86400,"II юн.",IF(L17&lt;=390/86400,"III юн.","")))))))</f>
        <v>II разр.</v>
      </c>
      <c r="P17" s="4">
        <v>5</v>
      </c>
      <c r="Q17" s="41">
        <v>1.6</v>
      </c>
      <c r="R17" s="41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6.5" customHeight="1" thickBot="1">
      <c r="A18" s="73">
        <v>14</v>
      </c>
      <c r="B18" s="74">
        <v>150</v>
      </c>
      <c r="C18" s="74" t="s">
        <v>45</v>
      </c>
      <c r="D18" s="75" t="s">
        <v>178</v>
      </c>
      <c r="E18" s="76"/>
      <c r="F18" s="76" t="s">
        <v>149</v>
      </c>
      <c r="G18" s="77"/>
      <c r="H18" s="78" t="s">
        <v>57</v>
      </c>
      <c r="I18" s="78"/>
      <c r="J18" s="78" t="s">
        <v>60</v>
      </c>
      <c r="K18" s="201"/>
      <c r="L18" s="203">
        <f t="shared" si="3"/>
        <v>0.0030138888888888884</v>
      </c>
      <c r="M18" s="204">
        <f t="shared" si="4"/>
        <v>43.4</v>
      </c>
      <c r="N18" s="68">
        <f t="shared" si="5"/>
        <v>-45.420000000000044</v>
      </c>
      <c r="O18" s="9" t="str">
        <f t="shared" si="6"/>
        <v>КМС</v>
      </c>
      <c r="P18" s="4">
        <v>4</v>
      </c>
      <c r="Q18" s="142">
        <v>20.4</v>
      </c>
      <c r="R18" s="41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6.5" customHeight="1" thickBot="1" thickTop="1">
      <c r="A19" s="173">
        <v>15</v>
      </c>
      <c r="B19" s="174"/>
      <c r="E19" s="210"/>
      <c r="G19" s="186"/>
      <c r="I19" s="177" t="s">
        <v>101</v>
      </c>
      <c r="J19" s="177" t="s">
        <v>102</v>
      </c>
      <c r="K19" s="178"/>
      <c r="N19" s="68">
        <f>(L57-L$6)*86400</f>
        <v>-38.88999999999998</v>
      </c>
      <c r="O19" s="9" t="str">
        <f>IF(L57&lt;=270/86400,"КМС",IF(L57&lt;=285/86400,"I разр.",IF(L57&lt;=310/86400,"II разр.",IF(L57&lt;=339/86400,"III разр.",IF(L57&lt;=355/86400,"I юн.",IF(L57&lt;=375/86400,"II юн.",IF(L57&lt;=390/86400,"III юн.","")))))))</f>
        <v>КМС</v>
      </c>
      <c r="P19" s="4">
        <v>4</v>
      </c>
      <c r="Q19" s="41">
        <v>26.93</v>
      </c>
      <c r="R19" s="41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6.5" customHeight="1" hidden="1">
      <c r="A20" s="128">
        <v>16</v>
      </c>
      <c r="B20" s="122"/>
      <c r="C20" s="122"/>
      <c r="D20" s="126"/>
      <c r="E20" s="129"/>
      <c r="F20" s="125"/>
      <c r="G20" s="125"/>
      <c r="H20" s="127"/>
      <c r="I20" s="127"/>
      <c r="J20" s="127" t="s">
        <v>67</v>
      </c>
      <c r="K20" s="130"/>
      <c r="L20" s="131">
        <f t="shared" si="3"/>
        <v>0</v>
      </c>
      <c r="M20" s="132">
        <f t="shared" si="4"/>
        <v>0</v>
      </c>
      <c r="N20" s="133">
        <f t="shared" si="5"/>
        <v>-305.82</v>
      </c>
      <c r="O20" s="128" t="str">
        <f t="shared" si="6"/>
        <v>КМС</v>
      </c>
      <c r="P20" s="4"/>
      <c r="Q20" s="41"/>
      <c r="R20" s="41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6.5" customHeight="1" hidden="1">
      <c r="A21" s="7">
        <v>17</v>
      </c>
      <c r="B21" s="8"/>
      <c r="C21" s="8"/>
      <c r="D21" s="18"/>
      <c r="E21" s="53"/>
      <c r="F21" s="19"/>
      <c r="G21" s="19"/>
      <c r="H21" s="11"/>
      <c r="I21" s="11"/>
      <c r="J21" s="11" t="s">
        <v>53</v>
      </c>
      <c r="K21" s="62"/>
      <c r="L21" s="85">
        <f t="shared" si="3"/>
        <v>0</v>
      </c>
      <c r="M21" s="32">
        <f t="shared" si="4"/>
        <v>0</v>
      </c>
      <c r="N21" s="63">
        <f t="shared" si="5"/>
        <v>-305.82</v>
      </c>
      <c r="O21" s="7" t="str">
        <f t="shared" si="6"/>
        <v>КМС</v>
      </c>
      <c r="P21" s="4"/>
      <c r="Q21" s="41"/>
      <c r="R21" s="41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6.5" customHeight="1" hidden="1">
      <c r="A22" s="7">
        <v>18</v>
      </c>
      <c r="B22" s="8"/>
      <c r="C22" s="8"/>
      <c r="D22" s="18"/>
      <c r="E22" s="53"/>
      <c r="F22" s="19"/>
      <c r="G22" s="19"/>
      <c r="H22" s="11"/>
      <c r="I22" s="11"/>
      <c r="J22" s="11" t="s">
        <v>67</v>
      </c>
      <c r="K22" s="62"/>
      <c r="L22" s="85">
        <f t="shared" si="3"/>
        <v>0</v>
      </c>
      <c r="M22" s="32">
        <f t="shared" si="4"/>
        <v>0</v>
      </c>
      <c r="N22" s="63">
        <f t="shared" si="5"/>
        <v>-305.82</v>
      </c>
      <c r="O22" s="7" t="str">
        <f t="shared" si="6"/>
        <v>КМС</v>
      </c>
      <c r="P22" s="4"/>
      <c r="Q22" s="41"/>
      <c r="R22" s="41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6.5" customHeight="1" hidden="1">
      <c r="A23" s="7">
        <v>19</v>
      </c>
      <c r="B23" s="8"/>
      <c r="C23" s="8"/>
      <c r="D23" s="18"/>
      <c r="E23" s="19"/>
      <c r="F23" s="19"/>
      <c r="G23" s="19"/>
      <c r="H23" s="11"/>
      <c r="I23" s="11"/>
      <c r="J23" s="11" t="s">
        <v>58</v>
      </c>
      <c r="K23" s="10"/>
      <c r="L23" s="85">
        <f t="shared" si="3"/>
        <v>0</v>
      </c>
      <c r="M23" s="32">
        <f t="shared" si="4"/>
        <v>0</v>
      </c>
      <c r="N23" s="63">
        <f t="shared" si="5"/>
        <v>-305.82</v>
      </c>
      <c r="O23" s="7" t="str">
        <f t="shared" si="6"/>
        <v>КМС</v>
      </c>
      <c r="P23" s="4"/>
      <c r="Q23" s="41"/>
      <c r="R23" s="41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6.5" customHeight="1" hidden="1">
      <c r="A24" s="7">
        <v>20</v>
      </c>
      <c r="B24" s="8"/>
      <c r="C24" s="8"/>
      <c r="D24" s="18"/>
      <c r="E24" s="53"/>
      <c r="F24" s="19"/>
      <c r="G24" s="19"/>
      <c r="H24" s="11"/>
      <c r="I24" s="11"/>
      <c r="J24" s="11" t="s">
        <v>65</v>
      </c>
      <c r="K24" s="10"/>
      <c r="L24" s="85">
        <f t="shared" si="3"/>
        <v>0</v>
      </c>
      <c r="M24" s="32">
        <f t="shared" si="4"/>
        <v>0</v>
      </c>
      <c r="N24" s="63">
        <f t="shared" si="5"/>
        <v>-305.82</v>
      </c>
      <c r="O24" s="7" t="str">
        <f t="shared" si="6"/>
        <v>КМС</v>
      </c>
      <c r="P24" s="4"/>
      <c r="Q24" s="41"/>
      <c r="R24" s="41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6.5" customHeight="1" hidden="1">
      <c r="A25" s="128">
        <v>21</v>
      </c>
      <c r="B25" s="122"/>
      <c r="C25" s="122"/>
      <c r="D25" s="126"/>
      <c r="E25" s="129"/>
      <c r="F25" s="125"/>
      <c r="G25" s="125"/>
      <c r="H25" s="127"/>
      <c r="I25" s="127"/>
      <c r="J25" s="127" t="s">
        <v>72</v>
      </c>
      <c r="K25" s="130"/>
      <c r="L25" s="131">
        <f t="shared" si="3"/>
        <v>0</v>
      </c>
      <c r="M25" s="132">
        <f t="shared" si="4"/>
        <v>0</v>
      </c>
      <c r="N25" s="133">
        <f t="shared" si="5"/>
        <v>-305.82</v>
      </c>
      <c r="O25" s="128" t="str">
        <f t="shared" si="6"/>
        <v>КМС</v>
      </c>
      <c r="P25" s="4"/>
      <c r="Q25" s="41"/>
      <c r="R25" s="41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6.5" customHeight="1" hidden="1">
      <c r="A26" s="7">
        <v>22</v>
      </c>
      <c r="B26" s="8"/>
      <c r="C26" s="8"/>
      <c r="D26" s="18"/>
      <c r="E26" s="53"/>
      <c r="F26" s="19"/>
      <c r="G26" s="19"/>
      <c r="H26" s="11"/>
      <c r="I26" s="11"/>
      <c r="J26" s="11" t="s">
        <v>100</v>
      </c>
      <c r="K26" s="62"/>
      <c r="L26" s="85">
        <f t="shared" si="3"/>
        <v>0</v>
      </c>
      <c r="M26" s="32">
        <f t="shared" si="4"/>
        <v>0</v>
      </c>
      <c r="N26" s="63">
        <f t="shared" si="5"/>
        <v>-305.82</v>
      </c>
      <c r="O26" s="7" t="str">
        <f t="shared" si="6"/>
        <v>КМС</v>
      </c>
      <c r="P26" s="4"/>
      <c r="Q26" s="41"/>
      <c r="R26" s="41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6.5" customHeight="1" hidden="1">
      <c r="A27" s="7">
        <v>23</v>
      </c>
      <c r="B27" s="8"/>
      <c r="C27" s="8"/>
      <c r="D27" s="18"/>
      <c r="E27" s="53"/>
      <c r="F27" s="19"/>
      <c r="G27" s="19"/>
      <c r="H27" s="11"/>
      <c r="I27" s="11"/>
      <c r="J27" s="11" t="s">
        <v>66</v>
      </c>
      <c r="K27" s="62"/>
      <c r="L27" s="85">
        <f t="shared" si="3"/>
        <v>0</v>
      </c>
      <c r="M27" s="32">
        <f t="shared" si="4"/>
        <v>0</v>
      </c>
      <c r="N27" s="63">
        <f t="shared" si="5"/>
        <v>-305.82</v>
      </c>
      <c r="O27" s="7" t="str">
        <f t="shared" si="6"/>
        <v>КМС</v>
      </c>
      <c r="P27" s="4"/>
      <c r="Q27" s="41"/>
      <c r="R27" s="41"/>
      <c r="U27" s="5"/>
      <c r="V27" s="5"/>
      <c r="W27" s="1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6.5" customHeight="1" hidden="1">
      <c r="A28" s="7"/>
      <c r="B28" s="8"/>
      <c r="C28" s="8"/>
      <c r="D28" s="18"/>
      <c r="E28" s="53"/>
      <c r="F28" s="19"/>
      <c r="G28" s="19"/>
      <c r="H28" s="11"/>
      <c r="I28" s="11" t="s">
        <v>62</v>
      </c>
      <c r="J28" s="11" t="s">
        <v>63</v>
      </c>
      <c r="K28" s="62"/>
      <c r="L28" s="145" t="s">
        <v>115</v>
      </c>
      <c r="M28" s="32"/>
      <c r="N28" s="63"/>
      <c r="O28" s="7">
        <f t="shared" si="6"/>
      </c>
      <c r="P28" s="4"/>
      <c r="Q28" s="41"/>
      <c r="R28" s="41"/>
      <c r="U28" s="5"/>
      <c r="V28" s="5"/>
      <c r="W28" s="1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9.75" customHeight="1" hidden="1" thickBot="1">
      <c r="A29" s="15"/>
      <c r="B29" s="17"/>
      <c r="C29" s="17"/>
      <c r="D29" s="58"/>
      <c r="E29" s="59"/>
      <c r="F29" s="17"/>
      <c r="G29" s="17"/>
      <c r="H29" s="26"/>
      <c r="I29" s="26"/>
      <c r="J29" s="26"/>
      <c r="K29" s="16"/>
      <c r="L29" s="89"/>
      <c r="M29" s="31"/>
      <c r="N29" s="65"/>
      <c r="O29" s="15"/>
      <c r="P29" s="4"/>
      <c r="Q29" s="41"/>
      <c r="R29" s="41"/>
      <c r="U29" s="5"/>
      <c r="V29" s="5"/>
      <c r="W29" s="1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6.5" customHeight="1" thickTop="1">
      <c r="A30" s="9"/>
      <c r="B30" s="12"/>
      <c r="C30" s="12"/>
      <c r="D30" s="36"/>
      <c r="E30" s="64"/>
      <c r="F30" s="37"/>
      <c r="G30" s="37"/>
      <c r="H30" s="24"/>
      <c r="I30" s="24"/>
      <c r="J30" s="24"/>
      <c r="K30" s="67"/>
      <c r="L30" s="51"/>
      <c r="M30" s="72"/>
      <c r="N30" s="68"/>
      <c r="O30" s="9"/>
      <c r="P30" s="4"/>
      <c r="Q30" s="41"/>
      <c r="R30" s="41"/>
      <c r="U30" s="5"/>
      <c r="V30" s="5"/>
      <c r="W30" s="1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2" spans="2:12" ht="12.75">
      <c r="B32" s="135" t="s">
        <v>107</v>
      </c>
      <c r="L32" s="135" t="s">
        <v>369</v>
      </c>
    </row>
    <row r="33" spans="2:12" ht="12.75">
      <c r="B33" s="135" t="s">
        <v>113</v>
      </c>
      <c r="L33" s="135" t="s">
        <v>370</v>
      </c>
    </row>
    <row r="34" spans="2:3" ht="12.75">
      <c r="B34" s="135" t="s">
        <v>114</v>
      </c>
      <c r="C34" s="135"/>
    </row>
    <row r="40" spans="1:15" ht="12.75">
      <c r="A40" s="341" t="s">
        <v>109</v>
      </c>
      <c r="B40" s="341"/>
      <c r="C40" s="341"/>
      <c r="D40" s="341"/>
      <c r="L40" s="342" t="s">
        <v>110</v>
      </c>
      <c r="M40" s="342"/>
      <c r="N40" s="342"/>
      <c r="O40" s="342"/>
    </row>
    <row r="43" spans="2:13" ht="21.75" customHeight="1">
      <c r="B43" s="35"/>
      <c r="C43" s="346" t="str">
        <f>N_un</f>
        <v>Мужчины</v>
      </c>
      <c r="D43" s="346"/>
      <c r="E43" s="346"/>
      <c r="F43" s="346"/>
      <c r="G43" s="346"/>
      <c r="H43" s="346"/>
      <c r="I43" s="346"/>
      <c r="J43" s="346"/>
      <c r="K43" s="35"/>
      <c r="L43" s="40" t="s">
        <v>35</v>
      </c>
      <c r="M43" s="35"/>
    </row>
    <row r="44" spans="1:13" ht="13.5" thickBot="1">
      <c r="A44" s="2" t="s">
        <v>4</v>
      </c>
      <c r="B44" s="2" t="s">
        <v>0</v>
      </c>
      <c r="C44" s="21" t="s">
        <v>6</v>
      </c>
      <c r="D44" s="2" t="s">
        <v>2</v>
      </c>
      <c r="E44" s="2"/>
      <c r="F44" s="2" t="s">
        <v>340</v>
      </c>
      <c r="G44" s="2"/>
      <c r="H44" s="2" t="s">
        <v>38</v>
      </c>
      <c r="I44" s="2"/>
      <c r="J44" s="2" t="s">
        <v>7</v>
      </c>
      <c r="K44" s="2"/>
      <c r="L44" s="22" t="s">
        <v>3</v>
      </c>
      <c r="M44" s="22" t="s">
        <v>8</v>
      </c>
    </row>
    <row r="45" spans="1:17" ht="14.25" customHeight="1" thickTop="1">
      <c r="A45" s="183">
        <v>1</v>
      </c>
      <c r="B45" s="60">
        <v>77</v>
      </c>
      <c r="C45" s="60" t="s">
        <v>44</v>
      </c>
      <c r="D45" s="95" t="s">
        <v>192</v>
      </c>
      <c r="E45" s="70"/>
      <c r="F45" s="184">
        <v>65</v>
      </c>
      <c r="G45" s="71"/>
      <c r="H45" s="91" t="s">
        <v>87</v>
      </c>
      <c r="I45" s="66"/>
      <c r="J45" s="66" t="s">
        <v>76</v>
      </c>
      <c r="K45" s="98"/>
      <c r="L45" s="211">
        <f aca="true" t="shared" si="7" ref="L45:L56">(P45*60+Q45)/86400</f>
        <v>0.003369560185185185</v>
      </c>
      <c r="M45" s="202">
        <f aca="true" t="shared" si="8" ref="M45:M56">ROUNDDOWN(L45*86400/6,3)</f>
        <v>48.521</v>
      </c>
      <c r="P45" s="1">
        <v>4</v>
      </c>
      <c r="Q45" s="1">
        <v>51.13</v>
      </c>
    </row>
    <row r="46" spans="1:17" ht="14.25" customHeight="1">
      <c r="A46" s="9">
        <v>2</v>
      </c>
      <c r="B46" s="12">
        <v>79</v>
      </c>
      <c r="C46" s="12" t="s">
        <v>44</v>
      </c>
      <c r="D46" s="30" t="s">
        <v>191</v>
      </c>
      <c r="E46" s="64"/>
      <c r="F46" s="156">
        <v>65</v>
      </c>
      <c r="G46" s="37"/>
      <c r="H46" s="23" t="s">
        <v>200</v>
      </c>
      <c r="I46" s="24" t="s">
        <v>74</v>
      </c>
      <c r="J46" s="24" t="s">
        <v>71</v>
      </c>
      <c r="K46" s="23"/>
      <c r="L46" s="205">
        <f t="shared" si="7"/>
        <v>0.0034089120370370367</v>
      </c>
      <c r="M46" s="72">
        <f t="shared" si="8"/>
        <v>49.088</v>
      </c>
      <c r="P46" s="1">
        <v>4</v>
      </c>
      <c r="Q46" s="1">
        <v>54.53</v>
      </c>
    </row>
    <row r="47" spans="1:17" ht="14.25" customHeight="1">
      <c r="A47" s="9">
        <v>3</v>
      </c>
      <c r="B47" s="12">
        <v>84</v>
      </c>
      <c r="C47" s="12" t="s">
        <v>45</v>
      </c>
      <c r="D47" s="36" t="s">
        <v>193</v>
      </c>
      <c r="E47" s="64"/>
      <c r="F47" s="165">
        <v>65</v>
      </c>
      <c r="G47" s="37"/>
      <c r="H47" s="24" t="s">
        <v>194</v>
      </c>
      <c r="I47" s="24"/>
      <c r="J47" s="24" t="s">
        <v>48</v>
      </c>
      <c r="K47" s="67"/>
      <c r="L47" s="205">
        <f t="shared" si="7"/>
        <v>0.0034703703703703706</v>
      </c>
      <c r="M47" s="72">
        <f t="shared" si="8"/>
        <v>49.973</v>
      </c>
      <c r="P47" s="1">
        <v>4</v>
      </c>
      <c r="Q47" s="1">
        <v>59.84</v>
      </c>
    </row>
    <row r="48" spans="1:17" ht="14.25" customHeight="1">
      <c r="A48" s="9">
        <v>4</v>
      </c>
      <c r="B48" s="12">
        <v>78</v>
      </c>
      <c r="C48" s="12" t="s">
        <v>45</v>
      </c>
      <c r="D48" s="36" t="s">
        <v>188</v>
      </c>
      <c r="E48" s="64"/>
      <c r="F48" s="165">
        <v>65</v>
      </c>
      <c r="G48" s="37"/>
      <c r="H48" s="24" t="s">
        <v>57</v>
      </c>
      <c r="I48" s="24"/>
      <c r="J48" s="24" t="s">
        <v>77</v>
      </c>
      <c r="K48" s="67"/>
      <c r="L48" s="205">
        <f t="shared" si="7"/>
        <v>0.0036960648148148144</v>
      </c>
      <c r="M48" s="72">
        <f t="shared" si="8"/>
        <v>53.223</v>
      </c>
      <c r="P48" s="1">
        <v>5</v>
      </c>
      <c r="Q48" s="1">
        <v>19.34</v>
      </c>
    </row>
    <row r="49" spans="1:17" ht="14.25" customHeight="1">
      <c r="A49" s="9">
        <v>5</v>
      </c>
      <c r="B49" s="12">
        <v>81</v>
      </c>
      <c r="C49" s="12" t="s">
        <v>45</v>
      </c>
      <c r="D49" s="36" t="s">
        <v>196</v>
      </c>
      <c r="E49" s="64"/>
      <c r="F49" s="165">
        <v>65</v>
      </c>
      <c r="G49" s="37"/>
      <c r="H49" s="24" t="s">
        <v>57</v>
      </c>
      <c r="I49" s="24"/>
      <c r="J49" s="24" t="s">
        <v>100</v>
      </c>
      <c r="K49" s="23"/>
      <c r="L49" s="205">
        <f t="shared" si="7"/>
        <v>0.003751273148148148</v>
      </c>
      <c r="M49" s="72">
        <f t="shared" si="8"/>
        <v>54.018</v>
      </c>
      <c r="P49" s="1">
        <v>5</v>
      </c>
      <c r="Q49" s="1">
        <v>24.11</v>
      </c>
    </row>
    <row r="50" spans="1:17" ht="14.25" customHeight="1">
      <c r="A50" s="9">
        <v>6</v>
      </c>
      <c r="B50" s="12">
        <v>80</v>
      </c>
      <c r="C50" s="12" t="s">
        <v>44</v>
      </c>
      <c r="D50" s="30" t="s">
        <v>195</v>
      </c>
      <c r="E50" s="57"/>
      <c r="F50" s="156">
        <v>65</v>
      </c>
      <c r="G50" s="12"/>
      <c r="H50" s="23" t="s">
        <v>57</v>
      </c>
      <c r="I50" s="23"/>
      <c r="J50" s="23" t="s">
        <v>66</v>
      </c>
      <c r="K50" s="67"/>
      <c r="L50" s="205">
        <f t="shared" si="7"/>
        <v>0.0038315972222222223</v>
      </c>
      <c r="M50" s="72">
        <f t="shared" si="8"/>
        <v>55.175</v>
      </c>
      <c r="P50" s="1">
        <v>5</v>
      </c>
      <c r="Q50" s="1">
        <v>31.05</v>
      </c>
    </row>
    <row r="51" spans="1:17" ht="14.25" customHeight="1">
      <c r="A51" s="9">
        <v>7</v>
      </c>
      <c r="B51" s="12">
        <v>75</v>
      </c>
      <c r="C51" s="12" t="s">
        <v>44</v>
      </c>
      <c r="D51" s="30" t="s">
        <v>189</v>
      </c>
      <c r="E51" s="64"/>
      <c r="F51" s="156">
        <v>65</v>
      </c>
      <c r="G51" s="37"/>
      <c r="H51" s="23" t="s">
        <v>104</v>
      </c>
      <c r="I51" s="24"/>
      <c r="J51" s="24" t="s">
        <v>75</v>
      </c>
      <c r="K51" s="23"/>
      <c r="L51" s="205">
        <f t="shared" si="7"/>
        <v>0.0038364583333333336</v>
      </c>
      <c r="M51" s="72">
        <f t="shared" si="8"/>
        <v>55.245</v>
      </c>
      <c r="P51" s="1">
        <v>5</v>
      </c>
      <c r="Q51" s="1">
        <v>31.47</v>
      </c>
    </row>
    <row r="52" spans="1:17" ht="14.25" customHeight="1">
      <c r="A52" s="9">
        <v>8</v>
      </c>
      <c r="B52" s="12">
        <v>82</v>
      </c>
      <c r="C52" s="12" t="s">
        <v>45</v>
      </c>
      <c r="D52" s="36" t="s">
        <v>197</v>
      </c>
      <c r="E52" s="64"/>
      <c r="F52" s="165">
        <v>65</v>
      </c>
      <c r="G52" s="37"/>
      <c r="H52" s="24" t="s">
        <v>198</v>
      </c>
      <c r="I52" s="24"/>
      <c r="J52" s="24" t="s">
        <v>71</v>
      </c>
      <c r="K52" s="23"/>
      <c r="L52" s="205">
        <f t="shared" si="7"/>
        <v>0.0038961805555555555</v>
      </c>
      <c r="M52" s="72">
        <f t="shared" si="8"/>
        <v>56.105</v>
      </c>
      <c r="P52" s="1">
        <v>5</v>
      </c>
      <c r="Q52" s="1">
        <v>36.63</v>
      </c>
    </row>
    <row r="53" spans="1:17" ht="14.25" customHeight="1" thickBot="1">
      <c r="A53" s="73">
        <v>9</v>
      </c>
      <c r="B53" s="74">
        <v>83</v>
      </c>
      <c r="C53" s="74" t="s">
        <v>45</v>
      </c>
      <c r="D53" s="75" t="s">
        <v>199</v>
      </c>
      <c r="E53" s="76"/>
      <c r="F53" s="169">
        <v>65</v>
      </c>
      <c r="G53" s="77"/>
      <c r="H53" s="78" t="s">
        <v>200</v>
      </c>
      <c r="I53" s="78"/>
      <c r="J53" s="78" t="s">
        <v>55</v>
      </c>
      <c r="K53" s="80"/>
      <c r="L53" s="203">
        <f t="shared" si="7"/>
        <v>0.003946527777777778</v>
      </c>
      <c r="M53" s="204">
        <f t="shared" si="8"/>
        <v>56.83</v>
      </c>
      <c r="P53" s="1">
        <v>5</v>
      </c>
      <c r="Q53" s="1">
        <v>40.98</v>
      </c>
    </row>
    <row r="54" spans="1:17" ht="14.25" customHeight="1" thickBot="1" thickTop="1">
      <c r="A54" s="173">
        <v>1</v>
      </c>
      <c r="B54" s="174">
        <v>85</v>
      </c>
      <c r="C54" s="174" t="s">
        <v>44</v>
      </c>
      <c r="D54" s="187" t="s">
        <v>185</v>
      </c>
      <c r="E54" s="210"/>
      <c r="F54" s="209">
        <v>70</v>
      </c>
      <c r="G54" s="186"/>
      <c r="H54" s="177" t="s">
        <v>57</v>
      </c>
      <c r="I54" s="177"/>
      <c r="J54" s="177" t="s">
        <v>51</v>
      </c>
      <c r="K54" s="178"/>
      <c r="L54" s="207">
        <f t="shared" si="7"/>
        <v>0.004139236111111111</v>
      </c>
      <c r="M54" s="208">
        <f t="shared" si="8"/>
        <v>59.605</v>
      </c>
      <c r="P54" s="1">
        <v>5</v>
      </c>
      <c r="Q54" s="1">
        <v>57.63</v>
      </c>
    </row>
    <row r="55" spans="1:17" ht="14.25" customHeight="1" thickTop="1">
      <c r="A55" s="9">
        <v>1</v>
      </c>
      <c r="B55" s="12">
        <v>87</v>
      </c>
      <c r="C55" s="12" t="s">
        <v>44</v>
      </c>
      <c r="D55" s="30" t="s">
        <v>184</v>
      </c>
      <c r="E55" s="64"/>
      <c r="F55" s="156">
        <v>75</v>
      </c>
      <c r="G55" s="37"/>
      <c r="H55" s="23" t="s">
        <v>57</v>
      </c>
      <c r="I55" s="24"/>
      <c r="J55" s="24" t="s">
        <v>55</v>
      </c>
      <c r="K55" s="67"/>
      <c r="L55" s="205">
        <f t="shared" si="7"/>
        <v>0.004058564814814814</v>
      </c>
      <c r="M55" s="72">
        <f t="shared" si="8"/>
        <v>58.443</v>
      </c>
      <c r="P55" s="1">
        <v>5</v>
      </c>
      <c r="Q55" s="1">
        <v>50.66</v>
      </c>
    </row>
    <row r="56" spans="1:17" ht="14.25" customHeight="1" thickBot="1">
      <c r="A56" s="73">
        <v>2</v>
      </c>
      <c r="B56" s="74">
        <v>88</v>
      </c>
      <c r="C56" s="74" t="s">
        <v>45</v>
      </c>
      <c r="D56" s="75" t="s">
        <v>183</v>
      </c>
      <c r="E56" s="76"/>
      <c r="F56" s="169">
        <v>75</v>
      </c>
      <c r="G56" s="77"/>
      <c r="H56" s="78" t="s">
        <v>57</v>
      </c>
      <c r="I56" s="78"/>
      <c r="J56" s="78" t="s">
        <v>69</v>
      </c>
      <c r="K56" s="80"/>
      <c r="L56" s="203">
        <f t="shared" si="7"/>
        <v>0.004578125</v>
      </c>
      <c r="M56" s="204">
        <f t="shared" si="8"/>
        <v>65.925</v>
      </c>
      <c r="P56" s="1">
        <v>6</v>
      </c>
      <c r="Q56" s="1">
        <v>35.55</v>
      </c>
    </row>
    <row r="57" spans="1:13" ht="14.25" thickBot="1" thickTop="1">
      <c r="A57" s="173">
        <v>14</v>
      </c>
      <c r="B57" s="174"/>
      <c r="C57" s="174" t="s">
        <v>44</v>
      </c>
      <c r="D57" s="187" t="s">
        <v>381</v>
      </c>
      <c r="E57" s="210"/>
      <c r="F57" s="186" t="s">
        <v>149</v>
      </c>
      <c r="G57" s="186"/>
      <c r="H57" s="177" t="s">
        <v>200</v>
      </c>
      <c r="I57" s="177"/>
      <c r="J57" s="177" t="s">
        <v>60</v>
      </c>
      <c r="K57" s="296"/>
      <c r="L57" s="207">
        <f>(P19*60+Q19)/86400</f>
        <v>0.003089467592592593</v>
      </c>
      <c r="M57" s="208">
        <f>ROUNDDOWN(L57*86400/6,3)</f>
        <v>44.488</v>
      </c>
    </row>
    <row r="58" spans="1:13" ht="13.5" hidden="1" thickTop="1">
      <c r="A58" s="9">
        <v>15</v>
      </c>
      <c r="B58" s="12"/>
      <c r="C58" s="12"/>
      <c r="D58" s="36"/>
      <c r="E58" s="64"/>
      <c r="F58" s="37"/>
      <c r="G58" s="37"/>
      <c r="H58" s="24"/>
      <c r="I58" s="24" t="s">
        <v>101</v>
      </c>
      <c r="J58" s="24" t="s">
        <v>102</v>
      </c>
      <c r="K58" s="23"/>
      <c r="L58" s="205">
        <f aca="true" t="shared" si="9" ref="L58:L66">(P58*60+Q58)/86400</f>
        <v>0</v>
      </c>
      <c r="M58" s="72">
        <f aca="true" t="shared" si="10" ref="M58:M66">ROUNDDOWN(L58*86400/6,3)</f>
        <v>0</v>
      </c>
    </row>
    <row r="59" spans="1:13" ht="12" customHeight="1" thickTop="1">
      <c r="A59" s="9">
        <v>16</v>
      </c>
      <c r="B59" s="12"/>
      <c r="C59" s="12"/>
      <c r="D59" s="36"/>
      <c r="E59" s="64"/>
      <c r="F59" s="37"/>
      <c r="G59" s="37"/>
      <c r="H59" s="24"/>
      <c r="I59" s="24"/>
      <c r="J59" s="24" t="s">
        <v>67</v>
      </c>
      <c r="K59" s="23"/>
      <c r="L59" s="205"/>
      <c r="M59" s="72"/>
    </row>
    <row r="60" spans="1:13" ht="12.75" hidden="1">
      <c r="A60" s="9">
        <v>17</v>
      </c>
      <c r="B60" s="12"/>
      <c r="C60" s="12"/>
      <c r="D60" s="36"/>
      <c r="E60" s="64"/>
      <c r="F60" s="37"/>
      <c r="G60" s="37"/>
      <c r="H60" s="24"/>
      <c r="I60" s="24"/>
      <c r="J60" s="24" t="s">
        <v>53</v>
      </c>
      <c r="K60" s="67"/>
      <c r="L60" s="205">
        <f t="shared" si="9"/>
        <v>0</v>
      </c>
      <c r="M60" s="72">
        <f t="shared" si="10"/>
        <v>0</v>
      </c>
    </row>
    <row r="61" spans="1:13" ht="12.75" hidden="1">
      <c r="A61" s="9">
        <v>18</v>
      </c>
      <c r="B61" s="12"/>
      <c r="C61" s="12"/>
      <c r="D61" s="36"/>
      <c r="E61" s="64"/>
      <c r="F61" s="37"/>
      <c r="G61" s="37"/>
      <c r="H61" s="24"/>
      <c r="I61" s="24"/>
      <c r="J61" s="24" t="s">
        <v>67</v>
      </c>
      <c r="K61" s="67"/>
      <c r="L61" s="205">
        <f t="shared" si="9"/>
        <v>0</v>
      </c>
      <c r="M61" s="72">
        <f t="shared" si="10"/>
        <v>0</v>
      </c>
    </row>
    <row r="62" spans="1:13" ht="12.75" hidden="1">
      <c r="A62" s="9">
        <v>19</v>
      </c>
      <c r="B62" s="12"/>
      <c r="C62" s="12"/>
      <c r="D62" s="36"/>
      <c r="E62" s="37"/>
      <c r="F62" s="37"/>
      <c r="G62" s="37"/>
      <c r="H62" s="24"/>
      <c r="I62" s="24"/>
      <c r="J62" s="24" t="s">
        <v>58</v>
      </c>
      <c r="K62" s="23"/>
      <c r="L62" s="205">
        <f t="shared" si="9"/>
        <v>0</v>
      </c>
      <c r="M62" s="72">
        <f t="shared" si="10"/>
        <v>0</v>
      </c>
    </row>
    <row r="63" spans="1:13" ht="12.75" hidden="1">
      <c r="A63" s="9">
        <v>20</v>
      </c>
      <c r="B63" s="12"/>
      <c r="C63" s="12"/>
      <c r="D63" s="36"/>
      <c r="E63" s="64"/>
      <c r="F63" s="37"/>
      <c r="G63" s="37"/>
      <c r="H63" s="24"/>
      <c r="I63" s="24"/>
      <c r="J63" s="24" t="s">
        <v>65</v>
      </c>
      <c r="K63" s="23"/>
      <c r="L63" s="205">
        <f t="shared" si="9"/>
        <v>0</v>
      </c>
      <c r="M63" s="72">
        <f t="shared" si="10"/>
        <v>0</v>
      </c>
    </row>
    <row r="64" spans="1:13" ht="12.75" hidden="1">
      <c r="A64" s="9">
        <v>21</v>
      </c>
      <c r="B64" s="12"/>
      <c r="C64" s="12"/>
      <c r="D64" s="36"/>
      <c r="E64" s="64"/>
      <c r="F64" s="37"/>
      <c r="G64" s="37"/>
      <c r="H64" s="24"/>
      <c r="I64" s="24"/>
      <c r="J64" s="24" t="s">
        <v>72</v>
      </c>
      <c r="K64" s="23"/>
      <c r="L64" s="205">
        <f t="shared" si="9"/>
        <v>0</v>
      </c>
      <c r="M64" s="72">
        <f t="shared" si="10"/>
        <v>0</v>
      </c>
    </row>
    <row r="65" spans="1:13" ht="12.75" hidden="1">
      <c r="A65" s="9">
        <v>22</v>
      </c>
      <c r="B65" s="12"/>
      <c r="C65" s="12"/>
      <c r="D65" s="36"/>
      <c r="E65" s="64"/>
      <c r="F65" s="37"/>
      <c r="G65" s="37"/>
      <c r="H65" s="24"/>
      <c r="I65" s="24"/>
      <c r="J65" s="24" t="s">
        <v>100</v>
      </c>
      <c r="K65" s="67"/>
      <c r="L65" s="205">
        <f t="shared" si="9"/>
        <v>0</v>
      </c>
      <c r="M65" s="72">
        <f t="shared" si="10"/>
        <v>0</v>
      </c>
    </row>
    <row r="66" spans="1:13" ht="25.5" hidden="1">
      <c r="A66" s="9">
        <v>23</v>
      </c>
      <c r="B66" s="12"/>
      <c r="C66" s="12"/>
      <c r="D66" s="36"/>
      <c r="E66" s="64"/>
      <c r="F66" s="37"/>
      <c r="G66" s="37"/>
      <c r="H66" s="24"/>
      <c r="I66" s="24"/>
      <c r="J66" s="24" t="s">
        <v>66</v>
      </c>
      <c r="K66" s="67"/>
      <c r="L66" s="205">
        <f t="shared" si="9"/>
        <v>0</v>
      </c>
      <c r="M66" s="72">
        <f t="shared" si="10"/>
        <v>0</v>
      </c>
    </row>
    <row r="67" spans="1:13" ht="12.75" hidden="1">
      <c r="A67" s="9"/>
      <c r="B67" s="12"/>
      <c r="C67" s="12"/>
      <c r="D67" s="36"/>
      <c r="E67" s="64"/>
      <c r="F67" s="37"/>
      <c r="G67" s="37"/>
      <c r="H67" s="24"/>
      <c r="I67" s="24" t="s">
        <v>62</v>
      </c>
      <c r="J67" s="24" t="s">
        <v>63</v>
      </c>
      <c r="K67" s="67"/>
      <c r="L67" s="304" t="s">
        <v>115</v>
      </c>
      <c r="M67" s="72"/>
    </row>
    <row r="68" spans="1:13" ht="13.5" hidden="1" thickBot="1">
      <c r="A68" s="73"/>
      <c r="B68" s="74"/>
      <c r="C68" s="74"/>
      <c r="D68" s="79"/>
      <c r="E68" s="158"/>
      <c r="F68" s="74"/>
      <c r="G68" s="74"/>
      <c r="H68" s="80"/>
      <c r="I68" s="80"/>
      <c r="J68" s="80"/>
      <c r="K68" s="170"/>
      <c r="L68" s="203"/>
      <c r="M68" s="204"/>
    </row>
    <row r="69" spans="1:13" ht="12.75">
      <c r="A69" s="9"/>
      <c r="B69" s="12"/>
      <c r="C69" s="12"/>
      <c r="D69" s="36"/>
      <c r="E69" s="64"/>
      <c r="F69" s="37"/>
      <c r="G69" s="37"/>
      <c r="H69" s="24"/>
      <c r="I69" s="24"/>
      <c r="J69" s="24"/>
      <c r="K69" s="67"/>
      <c r="L69" s="51"/>
      <c r="M69" s="72"/>
    </row>
    <row r="71" spans="2:12" ht="12.75">
      <c r="B71" s="135" t="s">
        <v>107</v>
      </c>
      <c r="L71" s="135" t="s">
        <v>382</v>
      </c>
    </row>
    <row r="72" spans="2:12" ht="12.75">
      <c r="B72" s="135" t="s">
        <v>113</v>
      </c>
      <c r="L72" s="135" t="s">
        <v>383</v>
      </c>
    </row>
    <row r="73" spans="2:3" ht="12.75">
      <c r="B73" s="135" t="s">
        <v>114</v>
      </c>
      <c r="C73" s="135"/>
    </row>
    <row r="76" spans="1:15" ht="12.75">
      <c r="A76" s="341" t="s">
        <v>109</v>
      </c>
      <c r="B76" s="341"/>
      <c r="C76" s="341"/>
      <c r="D76" s="341"/>
      <c r="L76" s="342" t="s">
        <v>110</v>
      </c>
      <c r="M76" s="342"/>
      <c r="N76" s="342"/>
      <c r="O76" s="342"/>
    </row>
  </sheetData>
  <sheetProtection/>
  <mergeCells count="10">
    <mergeCell ref="A1:O1"/>
    <mergeCell ref="A2:O2"/>
    <mergeCell ref="A3:D3"/>
    <mergeCell ref="A40:D40"/>
    <mergeCell ref="L40:O40"/>
    <mergeCell ref="H3:O3"/>
    <mergeCell ref="C43:J43"/>
    <mergeCell ref="A76:D76"/>
    <mergeCell ref="L76:O76"/>
    <mergeCell ref="C4:J4"/>
  </mergeCells>
  <printOptions/>
  <pageMargins left="1.1811023622047245" right="0.3937007874015748" top="0.3937007874015748" bottom="0.3937007874015748" header="0.5118110236220472" footer="0.1968503937007874"/>
  <pageSetup horizontalDpi="600" verticalDpi="600" orientation="portrait" paperSize="9" scale="105" r:id="rId2"/>
  <rowBreaks count="1" manualBreakCount="1">
    <brk id="4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AK111"/>
  <sheetViews>
    <sheetView view="pageBreakPreview" zoomScaleSheetLayoutView="100" workbookViewId="0" topLeftCell="A68">
      <selection activeCell="L104" sqref="L10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3.28125" style="1" customWidth="1"/>
    <col min="5" max="5" width="7.140625" style="1" customWidth="1"/>
    <col min="6" max="6" width="8.140625" style="1" hidden="1" customWidth="1"/>
    <col min="7" max="7" width="22.140625" style="1" customWidth="1"/>
    <col min="8" max="8" width="17.140625" style="1" hidden="1" customWidth="1"/>
    <col min="9" max="9" width="29.8515625" style="1" hidden="1" customWidth="1"/>
    <col min="10" max="10" width="17.28125" style="1" hidden="1" customWidth="1"/>
    <col min="11" max="11" width="3.140625" style="1" hidden="1" customWidth="1"/>
    <col min="12" max="12" width="8.28125" style="1" customWidth="1"/>
    <col min="13" max="13" width="6.7109375" style="1" customWidth="1"/>
    <col min="14" max="14" width="6.421875" style="1" hidden="1" customWidth="1"/>
    <col min="15" max="15" width="7.140625" style="1" hidden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6.25" customHeight="1">
      <c r="A1" s="336" t="str">
        <f>N_sor1</f>
        <v>Кубок России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28.5" customHeight="1">
      <c r="A2" s="337" t="str">
        <f>N_sor2</f>
        <v>среди ветеранов конькобежного спорта (многоборье)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32.25" customHeight="1">
      <c r="A3" s="338" t="s">
        <v>22</v>
      </c>
      <c r="B3" s="338"/>
      <c r="C3" s="338"/>
      <c r="D3" s="338"/>
      <c r="E3" s="25"/>
      <c r="F3" s="25"/>
      <c r="G3" s="339" t="str">
        <f>D_d1</f>
        <v>09 февраля 2013</v>
      </c>
      <c r="H3" s="339"/>
      <c r="I3" s="339"/>
      <c r="J3" s="339"/>
      <c r="K3" s="339"/>
      <c r="L3" s="339"/>
      <c r="M3" s="339"/>
      <c r="N3" s="339"/>
      <c r="O3" s="339"/>
    </row>
    <row r="4" spans="2:37" ht="25.5" customHeight="1">
      <c r="B4" s="35"/>
      <c r="C4" s="334" t="str">
        <f>N_dev</f>
        <v>Женщины</v>
      </c>
      <c r="D4" s="334"/>
      <c r="E4" s="334"/>
      <c r="F4" s="334"/>
      <c r="G4" s="334"/>
      <c r="H4" s="334"/>
      <c r="I4" s="334"/>
      <c r="J4" s="334"/>
      <c r="K4" s="35"/>
      <c r="L4" s="40" t="str">
        <f>const!C10</f>
        <v>1500 метров</v>
      </c>
      <c r="M4" s="35"/>
      <c r="N4" s="35"/>
      <c r="O4" s="35"/>
      <c r="P4" s="6"/>
      <c r="Q4" s="1" t="s">
        <v>112</v>
      </c>
      <c r="U4" s="5"/>
      <c r="V4" s="5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6.5" customHeight="1" thickBot="1">
      <c r="A5" s="2" t="s">
        <v>4</v>
      </c>
      <c r="B5" s="2" t="s">
        <v>0</v>
      </c>
      <c r="C5" s="2" t="s">
        <v>6</v>
      </c>
      <c r="D5" s="2" t="s">
        <v>2</v>
      </c>
      <c r="E5" s="2" t="s">
        <v>236</v>
      </c>
      <c r="F5" s="2" t="s">
        <v>1</v>
      </c>
      <c r="G5" s="2" t="s">
        <v>38</v>
      </c>
      <c r="H5" s="2" t="s">
        <v>38</v>
      </c>
      <c r="I5" s="2"/>
      <c r="J5" s="2" t="s">
        <v>7</v>
      </c>
      <c r="K5" s="2"/>
      <c r="L5" s="22" t="s">
        <v>3</v>
      </c>
      <c r="M5" s="22" t="s">
        <v>8</v>
      </c>
      <c r="N5" s="22" t="s">
        <v>12</v>
      </c>
      <c r="O5" s="2" t="s">
        <v>5</v>
      </c>
      <c r="P5" s="6"/>
      <c r="Q5" s="41"/>
      <c r="R5" s="41"/>
      <c r="U5" s="5"/>
      <c r="V5" s="5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75" customHeight="1" thickBot="1" thickTop="1">
      <c r="A6" s="173">
        <v>1</v>
      </c>
      <c r="B6" s="174">
        <v>13</v>
      </c>
      <c r="C6" s="174" t="s">
        <v>44</v>
      </c>
      <c r="D6" s="175" t="s">
        <v>133</v>
      </c>
      <c r="E6" s="176">
        <v>75</v>
      </c>
      <c r="F6" s="206"/>
      <c r="G6" s="178" t="s">
        <v>47</v>
      </c>
      <c r="H6" s="178"/>
      <c r="I6" s="174"/>
      <c r="J6" s="178"/>
      <c r="K6" s="188"/>
      <c r="L6" s="207">
        <f aca="true" t="shared" si="0" ref="L6:L18">(P6*60+Q6)/86400</f>
        <v>0.002296990740740741</v>
      </c>
      <c r="M6" s="208">
        <f aca="true" t="shared" si="1" ref="M6:M18">ROUNDDOWN(L6*86400/3,3)</f>
        <v>66.153</v>
      </c>
      <c r="N6" s="134">
        <f aca="true" t="shared" si="2" ref="N6:N18">(L6-L$6)*86400</f>
        <v>0</v>
      </c>
      <c r="O6" s="183" t="s">
        <v>46</v>
      </c>
      <c r="P6" s="6">
        <v>3</v>
      </c>
      <c r="Q6" s="143">
        <v>18.46</v>
      </c>
      <c r="R6" s="41"/>
      <c r="U6" s="5"/>
      <c r="V6" s="5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5.75" customHeight="1" thickBot="1" thickTop="1">
      <c r="A7" s="173">
        <v>1</v>
      </c>
      <c r="B7" s="174">
        <v>6</v>
      </c>
      <c r="C7" s="174" t="s">
        <v>45</v>
      </c>
      <c r="D7" s="187" t="s">
        <v>134</v>
      </c>
      <c r="E7" s="209">
        <v>50</v>
      </c>
      <c r="F7" s="210"/>
      <c r="G7" s="177" t="s">
        <v>104</v>
      </c>
      <c r="H7" s="178"/>
      <c r="I7" s="174"/>
      <c r="J7" s="178"/>
      <c r="K7" s="179"/>
      <c r="L7" s="207">
        <f t="shared" si="0"/>
        <v>0.0018369212962962963</v>
      </c>
      <c r="M7" s="208">
        <f t="shared" si="1"/>
        <v>52.903</v>
      </c>
      <c r="N7" s="68">
        <f t="shared" si="2"/>
        <v>-39.750000000000014</v>
      </c>
      <c r="O7" s="9" t="s">
        <v>46</v>
      </c>
      <c r="P7" s="6">
        <v>2</v>
      </c>
      <c r="Q7" s="143">
        <v>38.71</v>
      </c>
      <c r="R7" s="41"/>
      <c r="U7" s="5"/>
      <c r="V7" s="5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.75" customHeight="1" thickTop="1">
      <c r="A8" s="183">
        <v>1</v>
      </c>
      <c r="B8" s="60">
        <v>11</v>
      </c>
      <c r="C8" s="60" t="s">
        <v>44</v>
      </c>
      <c r="D8" s="95" t="s">
        <v>135</v>
      </c>
      <c r="E8" s="184">
        <v>65</v>
      </c>
      <c r="F8" s="117"/>
      <c r="G8" s="91" t="s">
        <v>104</v>
      </c>
      <c r="H8" s="91"/>
      <c r="I8" s="60"/>
      <c r="J8" s="91"/>
      <c r="K8" s="185"/>
      <c r="L8" s="211">
        <f t="shared" si="0"/>
        <v>0.0022468749999999997</v>
      </c>
      <c r="M8" s="202">
        <f t="shared" si="1"/>
        <v>64.71</v>
      </c>
      <c r="N8" s="68">
        <f t="shared" si="2"/>
        <v>-4.330000000000039</v>
      </c>
      <c r="O8" s="9" t="s">
        <v>46</v>
      </c>
      <c r="P8" s="6">
        <v>3</v>
      </c>
      <c r="Q8" s="143">
        <v>14.13</v>
      </c>
      <c r="R8" s="41"/>
      <c r="U8" s="5"/>
      <c r="V8" s="5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5.75" customHeight="1" thickBot="1">
      <c r="A9" s="73">
        <v>2</v>
      </c>
      <c r="B9" s="74">
        <v>12</v>
      </c>
      <c r="C9" s="74" t="s">
        <v>45</v>
      </c>
      <c r="D9" s="75" t="s">
        <v>136</v>
      </c>
      <c r="E9" s="169">
        <v>65</v>
      </c>
      <c r="F9" s="76"/>
      <c r="G9" s="78" t="s">
        <v>137</v>
      </c>
      <c r="H9" s="80"/>
      <c r="I9" s="74"/>
      <c r="J9" s="80"/>
      <c r="K9" s="170"/>
      <c r="L9" s="203">
        <f t="shared" si="0"/>
        <v>0.0023003472222222223</v>
      </c>
      <c r="M9" s="204">
        <f t="shared" si="1"/>
        <v>66.25</v>
      </c>
      <c r="N9" s="68">
        <f t="shared" si="2"/>
        <v>0.2899999999999889</v>
      </c>
      <c r="O9" s="9" t="s">
        <v>46</v>
      </c>
      <c r="P9" s="6">
        <v>3</v>
      </c>
      <c r="Q9" s="143">
        <v>18.75</v>
      </c>
      <c r="R9" s="41"/>
      <c r="U9" s="5"/>
      <c r="V9" s="5"/>
      <c r="W9" s="1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5.75" customHeight="1" thickTop="1">
      <c r="A10" s="183">
        <v>1</v>
      </c>
      <c r="B10" s="60">
        <v>9</v>
      </c>
      <c r="C10" s="60" t="s">
        <v>45</v>
      </c>
      <c r="D10" s="69" t="s">
        <v>138</v>
      </c>
      <c r="E10" s="200">
        <v>60</v>
      </c>
      <c r="F10" s="71"/>
      <c r="G10" s="66" t="s">
        <v>47</v>
      </c>
      <c r="H10" s="91"/>
      <c r="I10" s="60"/>
      <c r="J10" s="91"/>
      <c r="K10" s="189"/>
      <c r="L10" s="211">
        <f aca="true" t="shared" si="3" ref="L10:L15">(P10*60+Q10)/86400</f>
        <v>0.0019015046296296295</v>
      </c>
      <c r="M10" s="202">
        <f aca="true" t="shared" si="4" ref="M10:M15">ROUNDDOWN(L10*86400/3,3)</f>
        <v>54.763</v>
      </c>
      <c r="N10" s="68">
        <f aca="true" t="shared" si="5" ref="N10:N15">(L10-L$6)*86400</f>
        <v>-34.17000000000003</v>
      </c>
      <c r="O10" s="9" t="s">
        <v>46</v>
      </c>
      <c r="P10" s="6">
        <v>2</v>
      </c>
      <c r="Q10" s="143">
        <v>44.29</v>
      </c>
      <c r="R10" s="41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.75" customHeight="1" thickBot="1">
      <c r="A11" s="73">
        <v>2</v>
      </c>
      <c r="B11" s="74">
        <v>10</v>
      </c>
      <c r="C11" s="74" t="s">
        <v>44</v>
      </c>
      <c r="D11" s="79" t="s">
        <v>139</v>
      </c>
      <c r="E11" s="199">
        <v>60</v>
      </c>
      <c r="F11" s="74"/>
      <c r="G11" s="80" t="s">
        <v>104</v>
      </c>
      <c r="H11" s="80"/>
      <c r="I11" s="74"/>
      <c r="J11" s="80"/>
      <c r="K11" s="190"/>
      <c r="L11" s="203">
        <f t="shared" si="3"/>
        <v>0.0019733796296296296</v>
      </c>
      <c r="M11" s="204">
        <f t="shared" si="4"/>
        <v>56.833</v>
      </c>
      <c r="N11" s="68">
        <f t="shared" si="5"/>
        <v>-27.96000000000002</v>
      </c>
      <c r="O11" s="9" t="s">
        <v>46</v>
      </c>
      <c r="P11" s="6">
        <v>2</v>
      </c>
      <c r="Q11" s="143">
        <v>50.5</v>
      </c>
      <c r="R11" s="41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5.75" customHeight="1" thickTop="1">
      <c r="A12" s="183">
        <v>1</v>
      </c>
      <c r="B12" s="60">
        <v>7</v>
      </c>
      <c r="C12" s="60" t="s">
        <v>45</v>
      </c>
      <c r="D12" s="69" t="s">
        <v>140</v>
      </c>
      <c r="E12" s="200">
        <v>55</v>
      </c>
      <c r="F12" s="71"/>
      <c r="G12" s="66" t="s">
        <v>47</v>
      </c>
      <c r="H12" s="91"/>
      <c r="I12" s="60"/>
      <c r="J12" s="91"/>
      <c r="K12" s="185"/>
      <c r="L12" s="211">
        <f t="shared" si="3"/>
        <v>0.0018594907407407408</v>
      </c>
      <c r="M12" s="202">
        <f t="shared" si="4"/>
        <v>53.553</v>
      </c>
      <c r="N12" s="68">
        <f t="shared" si="5"/>
        <v>-37.80000000000001</v>
      </c>
      <c r="O12" s="9" t="s">
        <v>46</v>
      </c>
      <c r="P12" s="6">
        <v>2</v>
      </c>
      <c r="Q12" s="143">
        <v>40.66</v>
      </c>
      <c r="R12" s="41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5.75" customHeight="1" thickBot="1">
      <c r="A13" s="73">
        <v>2</v>
      </c>
      <c r="B13" s="74">
        <v>8</v>
      </c>
      <c r="C13" s="74" t="s">
        <v>44</v>
      </c>
      <c r="D13" s="79" t="s">
        <v>141</v>
      </c>
      <c r="E13" s="199">
        <v>55</v>
      </c>
      <c r="F13" s="74"/>
      <c r="G13" s="78" t="s">
        <v>57</v>
      </c>
      <c r="H13" s="80"/>
      <c r="I13" s="74"/>
      <c r="J13" s="80"/>
      <c r="K13" s="190"/>
      <c r="L13" s="203">
        <f t="shared" si="3"/>
        <v>0.0020219907407407404</v>
      </c>
      <c r="M13" s="204">
        <f t="shared" si="4"/>
        <v>58.233</v>
      </c>
      <c r="N13" s="68">
        <f t="shared" si="5"/>
        <v>-23.760000000000044</v>
      </c>
      <c r="O13" s="9" t="s">
        <v>46</v>
      </c>
      <c r="P13" s="6">
        <v>2</v>
      </c>
      <c r="Q13" s="143">
        <v>54.7</v>
      </c>
      <c r="R13" s="41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5.75" customHeight="1" thickTop="1">
      <c r="A14" s="183">
        <v>1</v>
      </c>
      <c r="B14" s="60">
        <v>5</v>
      </c>
      <c r="C14" s="60" t="s">
        <v>45</v>
      </c>
      <c r="D14" s="69" t="s">
        <v>142</v>
      </c>
      <c r="E14" s="200">
        <v>40</v>
      </c>
      <c r="F14" s="71"/>
      <c r="G14" s="66" t="s">
        <v>143</v>
      </c>
      <c r="H14" s="91"/>
      <c r="I14" s="60"/>
      <c r="J14" s="91"/>
      <c r="K14" s="189"/>
      <c r="L14" s="211">
        <f t="shared" si="3"/>
        <v>0.0016723379629629631</v>
      </c>
      <c r="M14" s="202">
        <f t="shared" si="4"/>
        <v>48.163</v>
      </c>
      <c r="N14" s="68">
        <f t="shared" si="5"/>
        <v>-53.97</v>
      </c>
      <c r="O14" s="9" t="s">
        <v>46</v>
      </c>
      <c r="P14" s="6">
        <v>2</v>
      </c>
      <c r="Q14" s="143">
        <v>24.49</v>
      </c>
      <c r="R14" s="41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5.75" customHeight="1" thickBot="1">
      <c r="A15" s="73">
        <v>2</v>
      </c>
      <c r="B15" s="74">
        <v>4</v>
      </c>
      <c r="C15" s="74" t="s">
        <v>44</v>
      </c>
      <c r="D15" s="79" t="s">
        <v>144</v>
      </c>
      <c r="E15" s="199">
        <v>40</v>
      </c>
      <c r="F15" s="74"/>
      <c r="G15" s="80" t="s">
        <v>73</v>
      </c>
      <c r="H15" s="80"/>
      <c r="I15" s="74"/>
      <c r="J15" s="80"/>
      <c r="K15" s="170"/>
      <c r="L15" s="203">
        <f t="shared" si="3"/>
        <v>0.001719560185185185</v>
      </c>
      <c r="M15" s="204">
        <f t="shared" si="4"/>
        <v>49.523</v>
      </c>
      <c r="N15" s="68">
        <f t="shared" si="5"/>
        <v>-49.89000000000003</v>
      </c>
      <c r="O15" s="9" t="s">
        <v>46</v>
      </c>
      <c r="P15" s="6">
        <v>2</v>
      </c>
      <c r="Q15" s="41">
        <v>28.57</v>
      </c>
      <c r="R15" s="41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.75" customHeight="1" thickTop="1">
      <c r="A16" s="183">
        <v>1</v>
      </c>
      <c r="B16" s="60">
        <v>1</v>
      </c>
      <c r="C16" s="60" t="s">
        <v>44</v>
      </c>
      <c r="D16" s="95" t="s">
        <v>146</v>
      </c>
      <c r="E16" s="184">
        <v>30</v>
      </c>
      <c r="F16" s="60"/>
      <c r="G16" s="66" t="s">
        <v>47</v>
      </c>
      <c r="H16" s="91"/>
      <c r="I16" s="60"/>
      <c r="J16" s="91"/>
      <c r="K16" s="189"/>
      <c r="L16" s="211">
        <f t="shared" si="0"/>
        <v>0.0016637731481481482</v>
      </c>
      <c r="M16" s="202">
        <f t="shared" si="1"/>
        <v>47.916</v>
      </c>
      <c r="N16" s="68">
        <f t="shared" si="2"/>
        <v>-54.710000000000015</v>
      </c>
      <c r="O16" s="9" t="str">
        <f aca="true" t="shared" si="6" ref="O16:O22">IF(L16&lt;=140/86400,"КМС",IF(L16&lt;=152.5/86400,"I разр.",IF(L16&lt;=164/86400,"II разр.",IF(L16&lt;=177.5/86400,"III разр.",IF(L16&lt;=188/86400,"I юн.",IF(L16&lt;=200/86400,"II юн.",IF(L16&lt;=210/86400,"III юн.","")))))))</f>
        <v>I разр.</v>
      </c>
      <c r="P16" s="6">
        <v>2</v>
      </c>
      <c r="Q16" s="143">
        <v>23.75</v>
      </c>
      <c r="R16" s="41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5.75" customHeight="1" thickBot="1">
      <c r="A17" s="73">
        <v>2</v>
      </c>
      <c r="B17" s="74">
        <v>2</v>
      </c>
      <c r="C17" s="74" t="s">
        <v>45</v>
      </c>
      <c r="D17" s="75" t="s">
        <v>145</v>
      </c>
      <c r="E17" s="169">
        <v>30</v>
      </c>
      <c r="F17" s="77"/>
      <c r="G17" s="78" t="s">
        <v>73</v>
      </c>
      <c r="H17" s="80"/>
      <c r="I17" s="74"/>
      <c r="J17" s="80"/>
      <c r="K17" s="170"/>
      <c r="L17" s="203">
        <f t="shared" si="0"/>
        <v>0.001843287037037037</v>
      </c>
      <c r="M17" s="204">
        <f t="shared" si="1"/>
        <v>53.086</v>
      </c>
      <c r="N17" s="68">
        <f t="shared" si="2"/>
        <v>-39.200000000000024</v>
      </c>
      <c r="O17" s="9" t="str">
        <f t="shared" si="6"/>
        <v>II разр.</v>
      </c>
      <c r="P17" s="6">
        <v>2</v>
      </c>
      <c r="Q17" s="143">
        <v>39.26</v>
      </c>
      <c r="R17" s="41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5.75" customHeight="1" thickBot="1" thickTop="1">
      <c r="A18" s="173">
        <v>1</v>
      </c>
      <c r="B18" s="174">
        <v>3</v>
      </c>
      <c r="C18" s="174" t="s">
        <v>44</v>
      </c>
      <c r="D18" s="175" t="s">
        <v>147</v>
      </c>
      <c r="E18" s="176">
        <v>35</v>
      </c>
      <c r="F18" s="174"/>
      <c r="G18" s="178" t="s">
        <v>57</v>
      </c>
      <c r="H18" s="178"/>
      <c r="I18" s="174"/>
      <c r="J18" s="178"/>
      <c r="K18" s="188"/>
      <c r="L18" s="207">
        <f t="shared" si="0"/>
        <v>0.0017494212962962964</v>
      </c>
      <c r="M18" s="208">
        <f t="shared" si="1"/>
        <v>50.383</v>
      </c>
      <c r="N18" s="68">
        <f t="shared" si="2"/>
        <v>-47.31</v>
      </c>
      <c r="O18" s="9" t="str">
        <f t="shared" si="6"/>
        <v>I разр.</v>
      </c>
      <c r="P18" s="6">
        <v>2</v>
      </c>
      <c r="Q18" s="143">
        <v>31.15</v>
      </c>
      <c r="R18" s="41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.75" customHeight="1" thickTop="1">
      <c r="A19" s="9">
        <v>1</v>
      </c>
      <c r="B19" s="12">
        <v>105</v>
      </c>
      <c r="C19" s="12" t="s">
        <v>45</v>
      </c>
      <c r="D19" s="36" t="s">
        <v>151</v>
      </c>
      <c r="E19" s="165" t="s">
        <v>149</v>
      </c>
      <c r="F19" s="37"/>
      <c r="G19" s="24" t="s">
        <v>104</v>
      </c>
      <c r="H19" s="23"/>
      <c r="I19" s="12"/>
      <c r="J19" s="23"/>
      <c r="K19" s="14"/>
      <c r="L19" s="205">
        <f>(P19*60+Q19)/86400</f>
        <v>0.0014944444444444445</v>
      </c>
      <c r="M19" s="72"/>
      <c r="N19" s="68">
        <f>(L19-L$6)*86400</f>
        <v>-69.34000000000002</v>
      </c>
      <c r="O19" s="9" t="str">
        <f t="shared" si="6"/>
        <v>КМС</v>
      </c>
      <c r="P19" s="6">
        <v>2</v>
      </c>
      <c r="Q19" s="143">
        <v>9.12</v>
      </c>
      <c r="R19" s="41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5.75" customHeight="1">
      <c r="A20" s="9">
        <v>2</v>
      </c>
      <c r="B20" s="12">
        <v>103</v>
      </c>
      <c r="C20" s="12" t="s">
        <v>44</v>
      </c>
      <c r="D20" s="30" t="s">
        <v>150</v>
      </c>
      <c r="E20" s="156" t="s">
        <v>149</v>
      </c>
      <c r="F20" s="12"/>
      <c r="G20" s="24" t="s">
        <v>73</v>
      </c>
      <c r="H20" s="23"/>
      <c r="I20" s="12"/>
      <c r="J20" s="23"/>
      <c r="K20" s="13"/>
      <c r="L20" s="205">
        <f>(P20*60+Q20)/86400</f>
        <v>0.0015415509259259258</v>
      </c>
      <c r="M20" s="72"/>
      <c r="N20" s="68">
        <f>(L20-L$6)*86400</f>
        <v>-65.27000000000002</v>
      </c>
      <c r="O20" s="9" t="str">
        <f t="shared" si="6"/>
        <v>КМС</v>
      </c>
      <c r="P20" s="6">
        <v>2</v>
      </c>
      <c r="Q20" s="41">
        <v>13.19</v>
      </c>
      <c r="R20" s="41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.75" customHeight="1">
      <c r="A21" s="9">
        <v>3</v>
      </c>
      <c r="B21" s="12">
        <v>100</v>
      </c>
      <c r="C21" s="12" t="s">
        <v>44</v>
      </c>
      <c r="D21" s="30" t="s">
        <v>152</v>
      </c>
      <c r="E21" s="156" t="s">
        <v>149</v>
      </c>
      <c r="F21" s="12"/>
      <c r="G21" s="23" t="s">
        <v>73</v>
      </c>
      <c r="H21" s="23"/>
      <c r="I21" s="12"/>
      <c r="J21" s="23"/>
      <c r="K21" s="13"/>
      <c r="L21" s="205">
        <f>(P21*60+Q21)/86400</f>
        <v>0.0015871527777777778</v>
      </c>
      <c r="M21" s="72"/>
      <c r="N21" s="68">
        <f>(L21-L$6)*86400</f>
        <v>-61.33000000000001</v>
      </c>
      <c r="O21" s="9" t="str">
        <f t="shared" si="6"/>
        <v>КМС</v>
      </c>
      <c r="P21" s="6">
        <v>2</v>
      </c>
      <c r="Q21" s="143">
        <v>17.13</v>
      </c>
      <c r="R21" s="41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.75" customHeight="1" thickBot="1">
      <c r="A22" s="73"/>
      <c r="B22" s="74">
        <v>101</v>
      </c>
      <c r="C22" s="74" t="s">
        <v>45</v>
      </c>
      <c r="D22" s="75" t="s">
        <v>155</v>
      </c>
      <c r="E22" s="169" t="s">
        <v>149</v>
      </c>
      <c r="F22" s="77"/>
      <c r="G22" s="78" t="s">
        <v>73</v>
      </c>
      <c r="H22" s="80"/>
      <c r="I22" s="74"/>
      <c r="J22" s="80"/>
      <c r="K22" s="190"/>
      <c r="L22" s="203" t="s">
        <v>123</v>
      </c>
      <c r="M22" s="204"/>
      <c r="N22" s="68" t="e">
        <f>(L22-L$6)*86400</f>
        <v>#VALUE!</v>
      </c>
      <c r="O22" s="9">
        <f t="shared" si="6"/>
      </c>
      <c r="P22" s="6" t="s">
        <v>123</v>
      </c>
      <c r="Q22" s="143"/>
      <c r="R22" s="41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2" customHeight="1" thickTop="1">
      <c r="A23" s="9"/>
      <c r="B23" s="12"/>
      <c r="C23" s="12"/>
      <c r="D23" s="36"/>
      <c r="E23" s="64"/>
      <c r="F23" s="37"/>
      <c r="G23" s="37"/>
      <c r="H23" s="24"/>
      <c r="I23" s="23"/>
      <c r="J23" s="23"/>
      <c r="K23" s="13"/>
      <c r="L23" s="51"/>
      <c r="M23" s="72"/>
      <c r="N23" s="68"/>
      <c r="O23" s="9"/>
      <c r="P23" s="6"/>
      <c r="Q23" s="41"/>
      <c r="R23" s="41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5" spans="2:12" ht="12.75">
      <c r="B25" s="135" t="s">
        <v>107</v>
      </c>
      <c r="L25" s="135" t="s">
        <v>242</v>
      </c>
    </row>
    <row r="26" spans="2:12" ht="12.75">
      <c r="B26" s="135" t="s">
        <v>108</v>
      </c>
      <c r="L26" s="135" t="s">
        <v>124</v>
      </c>
    </row>
    <row r="27" spans="2:3" ht="12.75">
      <c r="B27" s="135" t="s">
        <v>111</v>
      </c>
      <c r="C27" s="135"/>
    </row>
    <row r="28" spans="2:3" ht="12.75">
      <c r="B28" s="135"/>
      <c r="C28" s="135"/>
    </row>
    <row r="29" spans="2:3" ht="12.75">
      <c r="B29" s="135"/>
      <c r="C29" s="135"/>
    </row>
    <row r="30" spans="2:3" ht="12.75">
      <c r="B30" s="135"/>
      <c r="C30" s="135"/>
    </row>
    <row r="33" spans="1:15" ht="12.75">
      <c r="A33" s="341" t="s">
        <v>109</v>
      </c>
      <c r="B33" s="341"/>
      <c r="C33" s="341"/>
      <c r="D33" s="341"/>
      <c r="L33" s="347" t="s">
        <v>110</v>
      </c>
      <c r="M33" s="347"/>
      <c r="N33" s="347"/>
      <c r="O33" s="347"/>
    </row>
    <row r="36" spans="4:13" ht="22.5" customHeight="1">
      <c r="D36" s="334" t="s">
        <v>131</v>
      </c>
      <c r="E36" s="334"/>
      <c r="F36" s="334"/>
      <c r="G36" s="334"/>
      <c r="H36" s="334"/>
      <c r="L36" s="348" t="s">
        <v>32</v>
      </c>
      <c r="M36" s="348"/>
    </row>
    <row r="37" spans="1:37" ht="16.5" customHeight="1" thickBot="1">
      <c r="A37" s="2" t="s">
        <v>4</v>
      </c>
      <c r="B37" s="2" t="s">
        <v>0</v>
      </c>
      <c r="C37" s="2" t="s">
        <v>6</v>
      </c>
      <c r="D37" s="2" t="s">
        <v>2</v>
      </c>
      <c r="E37" s="2" t="s">
        <v>236</v>
      </c>
      <c r="F37" s="2" t="s">
        <v>1</v>
      </c>
      <c r="G37" s="2" t="s">
        <v>38</v>
      </c>
      <c r="H37" s="2" t="s">
        <v>38</v>
      </c>
      <c r="I37" s="2"/>
      <c r="J37" s="2" t="s">
        <v>7</v>
      </c>
      <c r="K37" s="2"/>
      <c r="L37" s="22" t="s">
        <v>3</v>
      </c>
      <c r="M37" s="22" t="s">
        <v>8</v>
      </c>
      <c r="N37" s="22" t="s">
        <v>12</v>
      </c>
      <c r="O37" s="2" t="s">
        <v>5</v>
      </c>
      <c r="P37" s="6"/>
      <c r="Q37" s="41"/>
      <c r="R37" s="41"/>
      <c r="U37" s="5"/>
      <c r="V37" s="5"/>
      <c r="W37" s="1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5.75" customHeight="1" thickTop="1">
      <c r="A38" s="183">
        <v>1</v>
      </c>
      <c r="B38" s="60">
        <v>87</v>
      </c>
      <c r="C38" s="60" t="s">
        <v>44</v>
      </c>
      <c r="D38" s="95" t="s">
        <v>184</v>
      </c>
      <c r="E38" s="184">
        <v>75</v>
      </c>
      <c r="F38" s="60"/>
      <c r="G38" s="91" t="s">
        <v>57</v>
      </c>
      <c r="H38" s="91"/>
      <c r="I38" s="60" t="s">
        <v>98</v>
      </c>
      <c r="J38" s="91" t="s">
        <v>99</v>
      </c>
      <c r="K38" s="185"/>
      <c r="L38" s="211">
        <f>(P38*60+Q38)/86400</f>
        <v>0.0019206018518518517</v>
      </c>
      <c r="M38" s="202">
        <f>ROUNDDOWN(L38*86400/3,3)</f>
        <v>55.313</v>
      </c>
      <c r="N38" s="49">
        <f aca="true" t="shared" si="7" ref="N38:N53">(L38-L$6)*86400</f>
        <v>-32.52000000000003</v>
      </c>
      <c r="O38" s="34" t="s">
        <v>46</v>
      </c>
      <c r="P38" s="6">
        <v>2</v>
      </c>
      <c r="Q38" s="143">
        <v>45.94</v>
      </c>
      <c r="R38" s="41"/>
      <c r="U38" s="5"/>
      <c r="V38" s="5"/>
      <c r="W38" s="1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5.75" customHeight="1" thickBot="1">
      <c r="A39" s="73">
        <v>2</v>
      </c>
      <c r="B39" s="74">
        <v>88</v>
      </c>
      <c r="C39" s="74" t="s">
        <v>45</v>
      </c>
      <c r="D39" s="75" t="s">
        <v>183</v>
      </c>
      <c r="E39" s="169">
        <v>75</v>
      </c>
      <c r="F39" s="77"/>
      <c r="G39" s="78" t="s">
        <v>57</v>
      </c>
      <c r="H39" s="80"/>
      <c r="I39" s="74"/>
      <c r="J39" s="80" t="s">
        <v>96</v>
      </c>
      <c r="K39" s="170"/>
      <c r="L39" s="203">
        <f>(P39*60+Q39)/86400</f>
        <v>0.0021744212962962963</v>
      </c>
      <c r="M39" s="204">
        <f>ROUNDDOWN(L39*86400/3,3)</f>
        <v>62.623</v>
      </c>
      <c r="N39" s="49">
        <f t="shared" si="7"/>
        <v>-10.59000000000002</v>
      </c>
      <c r="O39" s="7" t="s">
        <v>46</v>
      </c>
      <c r="P39" s="6">
        <v>3</v>
      </c>
      <c r="Q39" s="143">
        <v>7.87</v>
      </c>
      <c r="R39" s="41"/>
      <c r="U39" s="5"/>
      <c r="V39" s="5"/>
      <c r="W39" s="1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5.75" customHeight="1" thickTop="1">
      <c r="A40" s="183">
        <v>1</v>
      </c>
      <c r="B40" s="60">
        <v>85</v>
      </c>
      <c r="C40" s="60" t="s">
        <v>45</v>
      </c>
      <c r="D40" s="69" t="s">
        <v>185</v>
      </c>
      <c r="E40" s="200">
        <v>70</v>
      </c>
      <c r="F40" s="71"/>
      <c r="G40" s="66" t="s">
        <v>57</v>
      </c>
      <c r="H40" s="91"/>
      <c r="I40" s="60" t="s">
        <v>56</v>
      </c>
      <c r="J40" s="91" t="s">
        <v>97</v>
      </c>
      <c r="K40" s="189"/>
      <c r="L40" s="211">
        <f>(P40*60+Q40)/86400</f>
        <v>0.0019729166666666667</v>
      </c>
      <c r="M40" s="202">
        <f>ROUNDDOWN(L40*86400/3,3)</f>
        <v>56.82</v>
      </c>
      <c r="N40" s="49">
        <f t="shared" si="7"/>
        <v>-28.000000000000018</v>
      </c>
      <c r="O40" s="7" t="s">
        <v>46</v>
      </c>
      <c r="P40" s="6">
        <v>2</v>
      </c>
      <c r="Q40" s="143">
        <v>50.46</v>
      </c>
      <c r="R40" s="41"/>
      <c r="U40" s="5"/>
      <c r="V40" s="5"/>
      <c r="W40" s="1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5.75" customHeight="1" thickBot="1">
      <c r="A41" s="73"/>
      <c r="B41" s="74">
        <v>86</v>
      </c>
      <c r="C41" s="74" t="s">
        <v>44</v>
      </c>
      <c r="D41" s="79" t="s">
        <v>186</v>
      </c>
      <c r="E41" s="199">
        <v>70</v>
      </c>
      <c r="F41" s="74"/>
      <c r="G41" s="78" t="s">
        <v>187</v>
      </c>
      <c r="H41" s="80"/>
      <c r="I41" s="74" t="s">
        <v>91</v>
      </c>
      <c r="J41" s="80" t="s">
        <v>92</v>
      </c>
      <c r="K41" s="190"/>
      <c r="L41" s="203" t="s">
        <v>115</v>
      </c>
      <c r="M41" s="204"/>
      <c r="N41" s="49" t="e">
        <f t="shared" si="7"/>
        <v>#VALUE!</v>
      </c>
      <c r="O41" s="7" t="s">
        <v>46</v>
      </c>
      <c r="P41" s="6" t="s">
        <v>115</v>
      </c>
      <c r="Q41" s="143"/>
      <c r="R41" s="41"/>
      <c r="U41" s="5"/>
      <c r="V41" s="5"/>
      <c r="W41" s="1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5.75" customHeight="1" thickTop="1">
      <c r="A42" s="9">
        <v>1</v>
      </c>
      <c r="B42" s="12">
        <v>77</v>
      </c>
      <c r="C42" s="12" t="s">
        <v>45</v>
      </c>
      <c r="D42" s="36" t="s">
        <v>192</v>
      </c>
      <c r="E42" s="165">
        <v>65</v>
      </c>
      <c r="F42" s="37"/>
      <c r="G42" s="24" t="s">
        <v>87</v>
      </c>
      <c r="H42" s="23"/>
      <c r="I42" s="12"/>
      <c r="J42" s="23" t="s">
        <v>86</v>
      </c>
      <c r="K42" s="14"/>
      <c r="L42" s="205">
        <f aca="true" t="shared" si="8" ref="L42:L59">(P42*60+Q42)/86400</f>
        <v>0.001588310185185185</v>
      </c>
      <c r="M42" s="72">
        <f aca="true" t="shared" si="9" ref="M42:M51">ROUNDDOWN(L42*86400/3,3)</f>
        <v>45.743</v>
      </c>
      <c r="N42" s="49">
        <f t="shared" si="7"/>
        <v>-61.23000000000003</v>
      </c>
      <c r="O42" s="7" t="s">
        <v>46</v>
      </c>
      <c r="P42" s="6">
        <v>2</v>
      </c>
      <c r="Q42" s="143">
        <v>17.23</v>
      </c>
      <c r="R42" s="41"/>
      <c r="U42" s="5"/>
      <c r="V42" s="5"/>
      <c r="W42" s="1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5.75" customHeight="1">
      <c r="A43" s="9">
        <v>2</v>
      </c>
      <c r="B43" s="12">
        <v>84</v>
      </c>
      <c r="C43" s="12" t="s">
        <v>44</v>
      </c>
      <c r="D43" s="30" t="s">
        <v>193</v>
      </c>
      <c r="E43" s="156">
        <v>65</v>
      </c>
      <c r="F43" s="12"/>
      <c r="G43" s="23" t="s">
        <v>194</v>
      </c>
      <c r="H43" s="23"/>
      <c r="I43" s="12" t="s">
        <v>103</v>
      </c>
      <c r="J43" s="23" t="s">
        <v>96</v>
      </c>
      <c r="K43" s="14"/>
      <c r="L43" s="205">
        <f t="shared" si="8"/>
        <v>0.0016305555555555554</v>
      </c>
      <c r="M43" s="72">
        <f t="shared" si="9"/>
        <v>46.96</v>
      </c>
      <c r="N43" s="49">
        <f t="shared" si="7"/>
        <v>-57.58000000000003</v>
      </c>
      <c r="O43" s="7" t="s">
        <v>46</v>
      </c>
      <c r="P43" s="6">
        <v>2</v>
      </c>
      <c r="Q43" s="41">
        <v>20.88</v>
      </c>
      <c r="R43" s="41"/>
      <c r="U43" s="5"/>
      <c r="V43" s="5"/>
      <c r="W43" s="1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5.75" customHeight="1">
      <c r="A44" s="9">
        <v>3</v>
      </c>
      <c r="B44" s="12">
        <v>79</v>
      </c>
      <c r="C44" s="12" t="s">
        <v>45</v>
      </c>
      <c r="D44" s="36" t="s">
        <v>191</v>
      </c>
      <c r="E44" s="165">
        <v>65</v>
      </c>
      <c r="F44" s="37"/>
      <c r="G44" s="24" t="s">
        <v>73</v>
      </c>
      <c r="H44" s="23"/>
      <c r="I44" s="12" t="s">
        <v>93</v>
      </c>
      <c r="J44" s="23" t="s">
        <v>94</v>
      </c>
      <c r="K44" s="14"/>
      <c r="L44" s="205">
        <f t="shared" si="8"/>
        <v>0.0016425925925925928</v>
      </c>
      <c r="M44" s="72">
        <f t="shared" si="9"/>
        <v>47.306</v>
      </c>
      <c r="N44" s="49">
        <f t="shared" si="7"/>
        <v>-56.53999999999999</v>
      </c>
      <c r="O44" s="7" t="s">
        <v>46</v>
      </c>
      <c r="P44" s="6">
        <v>2</v>
      </c>
      <c r="Q44" s="143">
        <v>21.92</v>
      </c>
      <c r="R44" s="41"/>
      <c r="U44" s="5"/>
      <c r="V44" s="5"/>
      <c r="W44" s="1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5.75" customHeight="1">
      <c r="A45" s="9">
        <v>4</v>
      </c>
      <c r="B45" s="12">
        <v>81</v>
      </c>
      <c r="C45" s="12" t="s">
        <v>45</v>
      </c>
      <c r="D45" s="36" t="s">
        <v>196</v>
      </c>
      <c r="E45" s="165">
        <v>65</v>
      </c>
      <c r="F45" s="37"/>
      <c r="G45" s="24" t="s">
        <v>57</v>
      </c>
      <c r="H45" s="23"/>
      <c r="I45" s="12"/>
      <c r="J45" s="23" t="s">
        <v>85</v>
      </c>
      <c r="K45" s="13"/>
      <c r="L45" s="205">
        <f t="shared" si="8"/>
        <v>0.001730787037037037</v>
      </c>
      <c r="M45" s="72">
        <f t="shared" si="9"/>
        <v>49.846</v>
      </c>
      <c r="N45" s="49">
        <f t="shared" si="7"/>
        <v>-48.92000000000002</v>
      </c>
      <c r="O45" s="7" t="s">
        <v>46</v>
      </c>
      <c r="P45" s="6">
        <v>2</v>
      </c>
      <c r="Q45" s="143">
        <v>29.54</v>
      </c>
      <c r="R45" s="41"/>
      <c r="U45" s="5"/>
      <c r="V45" s="5"/>
      <c r="W45" s="1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5.75" customHeight="1">
      <c r="A46" s="9">
        <v>5</v>
      </c>
      <c r="B46" s="12">
        <v>75</v>
      </c>
      <c r="C46" s="12" t="s">
        <v>44</v>
      </c>
      <c r="D46" s="30" t="s">
        <v>189</v>
      </c>
      <c r="E46" s="156">
        <v>65</v>
      </c>
      <c r="F46" s="12"/>
      <c r="G46" s="24" t="s">
        <v>104</v>
      </c>
      <c r="H46" s="23"/>
      <c r="I46" s="12" t="s">
        <v>83</v>
      </c>
      <c r="J46" s="23" t="s">
        <v>84</v>
      </c>
      <c r="K46" s="13"/>
      <c r="L46" s="205">
        <f t="shared" si="8"/>
        <v>0.0017312499999999997</v>
      </c>
      <c r="M46" s="72">
        <f t="shared" si="9"/>
        <v>49.86</v>
      </c>
      <c r="N46" s="49">
        <f t="shared" si="7"/>
        <v>-48.88000000000004</v>
      </c>
      <c r="O46" s="7" t="s">
        <v>46</v>
      </c>
      <c r="P46" s="6">
        <v>2</v>
      </c>
      <c r="Q46" s="143">
        <v>29.58</v>
      </c>
      <c r="R46" s="41"/>
      <c r="U46" s="5"/>
      <c r="V46" s="5"/>
      <c r="W46" s="1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15.75" customHeight="1">
      <c r="A47" s="9">
        <v>6</v>
      </c>
      <c r="B47" s="12">
        <v>78</v>
      </c>
      <c r="C47" s="12" t="s">
        <v>44</v>
      </c>
      <c r="D47" s="30" t="s">
        <v>188</v>
      </c>
      <c r="E47" s="156">
        <v>65</v>
      </c>
      <c r="F47" s="12"/>
      <c r="G47" s="24" t="s">
        <v>57</v>
      </c>
      <c r="H47" s="23"/>
      <c r="I47" s="12" t="s">
        <v>93</v>
      </c>
      <c r="J47" s="23" t="s">
        <v>95</v>
      </c>
      <c r="K47" s="14"/>
      <c r="L47" s="205">
        <f t="shared" si="8"/>
        <v>0.0017700231481481482</v>
      </c>
      <c r="M47" s="72">
        <f t="shared" si="9"/>
        <v>50.976</v>
      </c>
      <c r="N47" s="49">
        <f t="shared" si="7"/>
        <v>-45.530000000000015</v>
      </c>
      <c r="O47" s="7" t="str">
        <f>IF(L47&lt;=140/86400,"КМС",IF(L47&lt;=152.5/86400,"I разр.",IF(L47&lt;=164/86400,"II разр.",IF(L47&lt;=177.5/86400,"III разр.",IF(L47&lt;=188/86400,"I юн.",IF(L47&lt;=200/86400,"II юн.",IF(L47&lt;=210/86400,"III юн.","")))))))</f>
        <v>II разр.</v>
      </c>
      <c r="P47" s="6">
        <v>2</v>
      </c>
      <c r="Q47" s="143">
        <v>32.93</v>
      </c>
      <c r="R47" s="41"/>
      <c r="U47" s="5"/>
      <c r="V47" s="5"/>
      <c r="W47" s="1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15.75" customHeight="1">
      <c r="A48" s="9">
        <v>7</v>
      </c>
      <c r="B48" s="12">
        <v>80</v>
      </c>
      <c r="C48" s="12" t="s">
        <v>44</v>
      </c>
      <c r="D48" s="30" t="s">
        <v>195</v>
      </c>
      <c r="E48" s="156">
        <v>65</v>
      </c>
      <c r="F48" s="12"/>
      <c r="G48" s="23" t="s">
        <v>57</v>
      </c>
      <c r="H48" s="23"/>
      <c r="I48" s="12"/>
      <c r="J48" s="23" t="s">
        <v>85</v>
      </c>
      <c r="K48" s="13"/>
      <c r="L48" s="205">
        <f t="shared" si="8"/>
        <v>0.0017762731481481481</v>
      </c>
      <c r="M48" s="72">
        <f t="shared" si="9"/>
        <v>51.156</v>
      </c>
      <c r="N48" s="49">
        <f t="shared" si="7"/>
        <v>-44.990000000000016</v>
      </c>
      <c r="O48" s="7" t="s">
        <v>46</v>
      </c>
      <c r="P48" s="6">
        <v>2</v>
      </c>
      <c r="Q48" s="143">
        <v>33.47</v>
      </c>
      <c r="R48" s="41"/>
      <c r="U48" s="5"/>
      <c r="V48" s="5"/>
      <c r="W48" s="1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15.75" customHeight="1">
      <c r="A49" s="9">
        <v>8</v>
      </c>
      <c r="B49" s="12">
        <v>82</v>
      </c>
      <c r="C49" s="12" t="s">
        <v>45</v>
      </c>
      <c r="D49" s="36" t="s">
        <v>197</v>
      </c>
      <c r="E49" s="165">
        <v>65</v>
      </c>
      <c r="F49" s="37"/>
      <c r="G49" s="24" t="s">
        <v>198</v>
      </c>
      <c r="H49" s="23"/>
      <c r="I49" s="12"/>
      <c r="J49" s="23" t="s">
        <v>88</v>
      </c>
      <c r="K49" s="14"/>
      <c r="L49" s="205">
        <f t="shared" si="8"/>
        <v>0.0017959490740740742</v>
      </c>
      <c r="M49" s="72">
        <f t="shared" si="9"/>
        <v>51.723</v>
      </c>
      <c r="N49" s="49">
        <f t="shared" si="7"/>
        <v>-43.290000000000006</v>
      </c>
      <c r="O49" s="7" t="str">
        <f>IF(L49&lt;=140/86400,"КМС",IF(L49&lt;=152.5/86400,"I разр.",IF(L49&lt;=164/86400,"II разр.",IF(L49&lt;=177.5/86400,"III разр.",IF(L49&lt;=188/86400,"I юн.",IF(L49&lt;=200/86400,"II юн.",IF(L49&lt;=210/86400,"III юн.","")))))))</f>
        <v>II разр.</v>
      </c>
      <c r="P49" s="6">
        <v>2</v>
      </c>
      <c r="Q49" s="143">
        <v>35.17</v>
      </c>
      <c r="R49" s="41"/>
      <c r="U49" s="5"/>
      <c r="V49" s="5"/>
      <c r="W49" s="1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15.75" customHeight="1">
      <c r="A50" s="9">
        <v>9</v>
      </c>
      <c r="B50" s="12">
        <v>76</v>
      </c>
      <c r="C50" s="12" t="s">
        <v>44</v>
      </c>
      <c r="D50" s="30" t="s">
        <v>190</v>
      </c>
      <c r="E50" s="156">
        <v>65</v>
      </c>
      <c r="F50" s="12"/>
      <c r="G50" s="23" t="s">
        <v>73</v>
      </c>
      <c r="H50" s="23"/>
      <c r="I50" s="12"/>
      <c r="J50" s="23" t="s">
        <v>80</v>
      </c>
      <c r="K50" s="13"/>
      <c r="L50" s="205">
        <f t="shared" si="8"/>
        <v>0.0018030092592592592</v>
      </c>
      <c r="M50" s="72">
        <f t="shared" si="9"/>
        <v>51.926</v>
      </c>
      <c r="N50" s="49">
        <f t="shared" si="7"/>
        <v>-42.68000000000002</v>
      </c>
      <c r="O50" s="7" t="str">
        <f>IF(L50&lt;=140/86400,"КМС",IF(L50&lt;=152.5/86400,"I разр.",IF(L50&lt;=164/86400,"II разр.",IF(L50&lt;=177.5/86400,"III разр.",IF(L50&lt;=188/86400,"I юн.",IF(L50&lt;=200/86400,"II юн.",IF(L50&lt;=210/86400,"III юн.","")))))))</f>
        <v>II разр.</v>
      </c>
      <c r="P50" s="6">
        <v>2</v>
      </c>
      <c r="Q50" s="143">
        <v>35.78</v>
      </c>
      <c r="R50" s="41"/>
      <c r="U50" s="5"/>
      <c r="V50" s="5"/>
      <c r="W50" s="1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5.75" customHeight="1" thickBot="1">
      <c r="A51" s="73">
        <v>10</v>
      </c>
      <c r="B51" s="74">
        <v>83</v>
      </c>
      <c r="C51" s="74" t="s">
        <v>45</v>
      </c>
      <c r="D51" s="75" t="s">
        <v>199</v>
      </c>
      <c r="E51" s="169">
        <v>65</v>
      </c>
      <c r="F51" s="77"/>
      <c r="G51" s="78" t="s">
        <v>200</v>
      </c>
      <c r="H51" s="80"/>
      <c r="I51" s="74"/>
      <c r="J51" s="80" t="s">
        <v>81</v>
      </c>
      <c r="K51" s="190"/>
      <c r="L51" s="203">
        <f t="shared" si="8"/>
        <v>0.0019098379629629628</v>
      </c>
      <c r="M51" s="204">
        <f t="shared" si="9"/>
        <v>55.003</v>
      </c>
      <c r="N51" s="49">
        <f t="shared" si="7"/>
        <v>-33.45000000000003</v>
      </c>
      <c r="O51" s="7" t="str">
        <f>IF(L51&lt;=140/86400,"КМС",IF(L51&lt;=152.5/86400,"I разр.",IF(L51&lt;=164/86400,"II разр.",IF(L51&lt;=177.5/86400,"III разр.",IF(L51&lt;=188/86400,"I юн.",IF(L51&lt;=200/86400,"II юн.",IF(L51&lt;=210/86400,"III юн.","")))))))</f>
        <v>III разр.</v>
      </c>
      <c r="P51" s="6">
        <v>2</v>
      </c>
      <c r="Q51" s="143">
        <v>45.01</v>
      </c>
      <c r="R51" s="41"/>
      <c r="U51" s="5"/>
      <c r="V51" s="5"/>
      <c r="W51" s="1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5.75" customHeight="1" hidden="1" thickTop="1">
      <c r="A52" s="9">
        <v>1</v>
      </c>
      <c r="B52" s="12">
        <v>137</v>
      </c>
      <c r="C52" s="12" t="s">
        <v>44</v>
      </c>
      <c r="D52" s="30" t="s">
        <v>164</v>
      </c>
      <c r="E52" s="156" t="s">
        <v>149</v>
      </c>
      <c r="F52" s="12"/>
      <c r="G52" s="23" t="s">
        <v>50</v>
      </c>
      <c r="H52" s="23"/>
      <c r="I52" s="12"/>
      <c r="J52" s="23"/>
      <c r="K52" s="13"/>
      <c r="L52" s="205">
        <f t="shared" si="8"/>
        <v>0.0013052083333333334</v>
      </c>
      <c r="M52" s="72"/>
      <c r="N52" s="68">
        <f t="shared" si="7"/>
        <v>-85.69000000000001</v>
      </c>
      <c r="O52" s="9" t="str">
        <f>IF(L52&lt;=140/86400,"КМС",IF(L52&lt;=152.5/86400,"I разр.",IF(L52&lt;=164/86400,"II разр.",IF(L52&lt;=177.5/86400,"III разр.",IF(L52&lt;=188/86400,"I юн.",IF(L52&lt;=200/86400,"II юн.",IF(L52&lt;=210/86400,"III юн.","")))))))</f>
        <v>КМС</v>
      </c>
      <c r="P52" s="6">
        <v>1</v>
      </c>
      <c r="Q52" s="143">
        <v>52.77</v>
      </c>
      <c r="R52" s="41"/>
      <c r="U52" s="5"/>
      <c r="V52" s="5"/>
      <c r="W52" s="1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5.75" customHeight="1" hidden="1">
      <c r="A53" s="9">
        <v>2</v>
      </c>
      <c r="B53" s="12">
        <v>132</v>
      </c>
      <c r="C53" s="12" t="s">
        <v>45</v>
      </c>
      <c r="D53" s="36" t="s">
        <v>165</v>
      </c>
      <c r="E53" s="165" t="s">
        <v>149</v>
      </c>
      <c r="F53" s="37"/>
      <c r="G53" s="24" t="s">
        <v>73</v>
      </c>
      <c r="H53" s="23"/>
      <c r="I53" s="12"/>
      <c r="J53" s="23"/>
      <c r="K53" s="13"/>
      <c r="L53" s="205">
        <f t="shared" si="8"/>
        <v>0.0013170138888888888</v>
      </c>
      <c r="M53" s="72"/>
      <c r="N53" s="68">
        <f t="shared" si="7"/>
        <v>-84.67000000000002</v>
      </c>
      <c r="O53" s="9" t="str">
        <f>IF(L53&lt;=140/86400,"КМС",IF(L53&lt;=152.5/86400,"I разр.",IF(L53&lt;=164/86400,"II разр.",IF(L53&lt;=177.5/86400,"III разр.",IF(L53&lt;=188/86400,"I юн.",IF(L53&lt;=200/86400,"II юн.",IF(L53&lt;=210/86400,"III юн.","")))))))</f>
        <v>КМС</v>
      </c>
      <c r="P53" s="6">
        <v>1</v>
      </c>
      <c r="Q53" s="143">
        <v>53.79</v>
      </c>
      <c r="R53" s="41"/>
      <c r="U53" s="5"/>
      <c r="V53" s="5"/>
      <c r="W53" s="1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5.75" customHeight="1" hidden="1">
      <c r="A54" s="9">
        <v>3</v>
      </c>
      <c r="B54" s="12">
        <v>133</v>
      </c>
      <c r="C54" s="12" t="s">
        <v>44</v>
      </c>
      <c r="D54" s="30" t="s">
        <v>167</v>
      </c>
      <c r="E54" s="156" t="s">
        <v>149</v>
      </c>
      <c r="F54" s="12"/>
      <c r="G54" s="23" t="s">
        <v>73</v>
      </c>
      <c r="H54" s="23"/>
      <c r="I54" s="12"/>
      <c r="J54" s="23"/>
      <c r="K54" s="13"/>
      <c r="L54" s="205">
        <f t="shared" si="8"/>
        <v>0.0013582175925925925</v>
      </c>
      <c r="M54" s="72"/>
      <c r="N54" s="68"/>
      <c r="O54" s="9"/>
      <c r="P54" s="6">
        <v>1</v>
      </c>
      <c r="Q54" s="143">
        <v>57.35</v>
      </c>
      <c r="R54" s="41"/>
      <c r="U54" s="5"/>
      <c r="V54" s="5"/>
      <c r="W54" s="1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5.75" customHeight="1" hidden="1">
      <c r="A55" s="9">
        <v>4</v>
      </c>
      <c r="B55" s="12">
        <v>131</v>
      </c>
      <c r="C55" s="12" t="s">
        <v>45</v>
      </c>
      <c r="D55" s="36" t="s">
        <v>161</v>
      </c>
      <c r="E55" s="165" t="s">
        <v>149</v>
      </c>
      <c r="F55" s="37"/>
      <c r="G55" s="24" t="s">
        <v>73</v>
      </c>
      <c r="H55" s="23"/>
      <c r="I55" s="12"/>
      <c r="J55" s="23"/>
      <c r="K55" s="13"/>
      <c r="L55" s="205">
        <f t="shared" si="8"/>
        <v>0.001359722222222222</v>
      </c>
      <c r="M55" s="72"/>
      <c r="N55" s="68"/>
      <c r="O55" s="9"/>
      <c r="P55" s="6">
        <v>1</v>
      </c>
      <c r="Q55" s="143">
        <v>57.48</v>
      </c>
      <c r="R55" s="41"/>
      <c r="U55" s="5"/>
      <c r="V55" s="5"/>
      <c r="W55" s="1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5.75" customHeight="1" hidden="1">
      <c r="A56" s="9">
        <v>5</v>
      </c>
      <c r="B56" s="12">
        <v>150</v>
      </c>
      <c r="C56" s="12" t="s">
        <v>44</v>
      </c>
      <c r="D56" s="30" t="s">
        <v>178</v>
      </c>
      <c r="E56" s="156" t="s">
        <v>149</v>
      </c>
      <c r="F56" s="12"/>
      <c r="G56" s="24" t="s">
        <v>57</v>
      </c>
      <c r="H56" s="23"/>
      <c r="I56" s="12"/>
      <c r="J56" s="23"/>
      <c r="K56" s="13"/>
      <c r="L56" s="205">
        <f t="shared" si="8"/>
        <v>0.0013734953703703704</v>
      </c>
      <c r="M56" s="72"/>
      <c r="N56" s="68"/>
      <c r="O56" s="9"/>
      <c r="P56" s="6">
        <v>1</v>
      </c>
      <c r="Q56" s="143">
        <v>58.67</v>
      </c>
      <c r="R56" s="41"/>
      <c r="U56" s="5"/>
      <c r="V56" s="5"/>
      <c r="W56" s="1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5.75" customHeight="1" hidden="1">
      <c r="A57" s="9">
        <v>6</v>
      </c>
      <c r="B57" s="12">
        <v>141</v>
      </c>
      <c r="C57" s="12" t="s">
        <v>45</v>
      </c>
      <c r="D57" s="36" t="s">
        <v>172</v>
      </c>
      <c r="E57" s="165" t="s">
        <v>149</v>
      </c>
      <c r="F57" s="37"/>
      <c r="G57" s="24" t="s">
        <v>73</v>
      </c>
      <c r="H57" s="23"/>
      <c r="I57" s="12"/>
      <c r="J57" s="23"/>
      <c r="K57" s="13"/>
      <c r="L57" s="205">
        <f t="shared" si="8"/>
        <v>0.0014236111111111112</v>
      </c>
      <c r="M57" s="72"/>
      <c r="N57" s="68"/>
      <c r="O57" s="9"/>
      <c r="P57" s="6">
        <v>2</v>
      </c>
      <c r="Q57" s="143">
        <v>3</v>
      </c>
      <c r="R57" s="41"/>
      <c r="U57" s="5"/>
      <c r="V57" s="5"/>
      <c r="W57" s="1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5.75" customHeight="1" hidden="1">
      <c r="A58" s="9">
        <v>7</v>
      </c>
      <c r="B58" s="12">
        <v>145</v>
      </c>
      <c r="C58" s="12" t="s">
        <v>45</v>
      </c>
      <c r="D58" s="36" t="s">
        <v>179</v>
      </c>
      <c r="E58" s="64" t="s">
        <v>149</v>
      </c>
      <c r="F58" s="37"/>
      <c r="G58" s="24" t="s">
        <v>73</v>
      </c>
      <c r="H58" s="23"/>
      <c r="I58" s="12"/>
      <c r="J58" s="23"/>
      <c r="K58" s="13"/>
      <c r="L58" s="205">
        <f t="shared" si="8"/>
        <v>0.001523263888888889</v>
      </c>
      <c r="M58" s="72"/>
      <c r="N58" s="68"/>
      <c r="O58" s="9"/>
      <c r="P58" s="6">
        <v>2</v>
      </c>
      <c r="Q58" s="143">
        <v>11.61</v>
      </c>
      <c r="R58" s="41"/>
      <c r="U58" s="5"/>
      <c r="V58" s="5"/>
      <c r="W58" s="1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5.75" customHeight="1" hidden="1">
      <c r="A59" s="9">
        <v>8</v>
      </c>
      <c r="B59" s="12">
        <v>107</v>
      </c>
      <c r="C59" s="12" t="s">
        <v>45</v>
      </c>
      <c r="D59" s="36" t="s">
        <v>156</v>
      </c>
      <c r="E59" s="57" t="s">
        <v>149</v>
      </c>
      <c r="F59" s="37"/>
      <c r="G59" s="24" t="s">
        <v>50</v>
      </c>
      <c r="H59" s="23"/>
      <c r="I59" s="12"/>
      <c r="J59" s="23"/>
      <c r="K59" s="13"/>
      <c r="L59" s="205">
        <f t="shared" si="8"/>
        <v>0.0015276620370370372</v>
      </c>
      <c r="M59" s="72"/>
      <c r="N59" s="68"/>
      <c r="O59" s="9"/>
      <c r="P59" s="6">
        <v>2</v>
      </c>
      <c r="Q59" s="143">
        <v>11.99</v>
      </c>
      <c r="R59" s="41"/>
      <c r="U59" s="5"/>
      <c r="V59" s="5"/>
      <c r="W59" s="1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15.75" customHeight="1" hidden="1">
      <c r="A60" s="9"/>
      <c r="B60" s="12">
        <v>149</v>
      </c>
      <c r="C60" s="12" t="s">
        <v>44</v>
      </c>
      <c r="D60" s="30" t="s">
        <v>175</v>
      </c>
      <c r="E60" s="156" t="s">
        <v>149</v>
      </c>
      <c r="F60" s="12"/>
      <c r="G60" s="24" t="s">
        <v>57</v>
      </c>
      <c r="H60" s="23"/>
      <c r="I60" s="12"/>
      <c r="J60" s="23"/>
      <c r="K60" s="13"/>
      <c r="L60" s="205" t="s">
        <v>123</v>
      </c>
      <c r="M60" s="72"/>
      <c r="N60" s="68"/>
      <c r="O60" s="9"/>
      <c r="P60" s="6" t="s">
        <v>123</v>
      </c>
      <c r="Q60" s="143"/>
      <c r="R60" s="41"/>
      <c r="U60" s="5"/>
      <c r="V60" s="5"/>
      <c r="W60" s="1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15.75" customHeight="1" hidden="1" thickBot="1">
      <c r="A61" s="73"/>
      <c r="B61" s="74">
        <v>146</v>
      </c>
      <c r="C61" s="74" t="s">
        <v>44</v>
      </c>
      <c r="D61" s="79" t="s">
        <v>176</v>
      </c>
      <c r="E61" s="158" t="s">
        <v>149</v>
      </c>
      <c r="F61" s="74"/>
      <c r="G61" s="80" t="s">
        <v>73</v>
      </c>
      <c r="H61" s="80"/>
      <c r="I61" s="74"/>
      <c r="J61" s="80"/>
      <c r="K61" s="190"/>
      <c r="L61" s="203" t="s">
        <v>123</v>
      </c>
      <c r="M61" s="204"/>
      <c r="N61" s="68"/>
      <c r="O61" s="9"/>
      <c r="P61" s="6" t="s">
        <v>123</v>
      </c>
      <c r="Q61" s="143"/>
      <c r="R61" s="41"/>
      <c r="U61" s="5"/>
      <c r="V61" s="5"/>
      <c r="W61" s="1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15.75" customHeight="1" thickTop="1">
      <c r="A62" s="9"/>
      <c r="B62" s="12"/>
      <c r="C62" s="12"/>
      <c r="D62" s="30"/>
      <c r="E62" s="57"/>
      <c r="F62" s="12"/>
      <c r="G62" s="12"/>
      <c r="H62" s="23"/>
      <c r="I62" s="12"/>
      <c r="J62" s="23"/>
      <c r="K62" s="13"/>
      <c r="L62" s="205"/>
      <c r="M62" s="72"/>
      <c r="N62" s="68"/>
      <c r="O62" s="9"/>
      <c r="P62" s="6"/>
      <c r="Q62" s="143"/>
      <c r="R62" s="41"/>
      <c r="U62" s="5"/>
      <c r="V62" s="5"/>
      <c r="W62" s="1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5.75" customHeight="1">
      <c r="A63" s="9"/>
      <c r="B63" s="12"/>
      <c r="C63" s="12"/>
      <c r="D63" s="30"/>
      <c r="E63" s="57"/>
      <c r="F63" s="12"/>
      <c r="G63" s="12"/>
      <c r="H63" s="23"/>
      <c r="I63" s="12"/>
      <c r="J63" s="23"/>
      <c r="K63" s="13"/>
      <c r="L63" s="205"/>
      <c r="M63" s="72"/>
      <c r="N63" s="68"/>
      <c r="O63" s="9"/>
      <c r="P63" s="6"/>
      <c r="Q63" s="143"/>
      <c r="R63" s="41"/>
      <c r="U63" s="5"/>
      <c r="V63" s="5"/>
      <c r="W63" s="1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2:37" ht="15.75" customHeight="1">
      <c r="B64" s="135" t="s">
        <v>107</v>
      </c>
      <c r="L64" s="135" t="s">
        <v>244</v>
      </c>
      <c r="P64" s="6"/>
      <c r="Q64" s="143"/>
      <c r="R64" s="41"/>
      <c r="U64" s="5"/>
      <c r="V64" s="5"/>
      <c r="W64" s="1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2:37" ht="15.75" customHeight="1">
      <c r="B65" s="135" t="s">
        <v>108</v>
      </c>
      <c r="L65" s="135" t="s">
        <v>243</v>
      </c>
      <c r="P65" s="6"/>
      <c r="Q65" s="143"/>
      <c r="R65" s="41"/>
      <c r="U65" s="5"/>
      <c r="V65" s="5"/>
      <c r="W65" s="1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15.75" customHeight="1">
      <c r="B66" s="135" t="s">
        <v>111</v>
      </c>
      <c r="C66" s="135"/>
      <c r="P66" s="6"/>
      <c r="Q66" s="143"/>
      <c r="R66" s="41"/>
      <c r="U66" s="5"/>
      <c r="V66" s="5"/>
      <c r="W66" s="1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2:37" ht="15.75" customHeight="1">
      <c r="B67" s="135"/>
      <c r="C67" s="135"/>
      <c r="P67" s="6"/>
      <c r="Q67" s="143"/>
      <c r="R67" s="41"/>
      <c r="U67" s="5"/>
      <c r="V67" s="5"/>
      <c r="W67" s="1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6:37" ht="15.75" customHeight="1">
      <c r="P68" s="6"/>
      <c r="Q68" s="143"/>
      <c r="R68" s="41"/>
      <c r="U68" s="5"/>
      <c r="V68" s="5"/>
      <c r="W68" s="1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15.75" customHeight="1">
      <c r="A69" s="341" t="s">
        <v>109</v>
      </c>
      <c r="B69" s="341"/>
      <c r="C69" s="341"/>
      <c r="D69" s="341"/>
      <c r="L69" s="347" t="s">
        <v>110</v>
      </c>
      <c r="M69" s="347"/>
      <c r="N69" s="347"/>
      <c r="O69" s="347"/>
      <c r="P69" s="6"/>
      <c r="Q69" s="143"/>
      <c r="R69" s="41"/>
      <c r="U69" s="5"/>
      <c r="V69" s="5"/>
      <c r="W69" s="1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15.75" customHeight="1">
      <c r="A70" s="9"/>
      <c r="B70" s="12"/>
      <c r="C70" s="12"/>
      <c r="D70" s="30"/>
      <c r="E70" s="57"/>
      <c r="F70" s="12"/>
      <c r="G70" s="12"/>
      <c r="H70" s="23"/>
      <c r="I70" s="12"/>
      <c r="J70" s="23"/>
      <c r="K70" s="13"/>
      <c r="L70" s="205"/>
      <c r="M70" s="72"/>
      <c r="N70" s="68"/>
      <c r="O70" s="9"/>
      <c r="P70" s="6"/>
      <c r="Q70" s="143"/>
      <c r="R70" s="41"/>
      <c r="U70" s="5"/>
      <c r="V70" s="5"/>
      <c r="W70" s="1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15.75" customHeight="1">
      <c r="A71" s="9"/>
      <c r="B71" s="12"/>
      <c r="C71" s="12"/>
      <c r="D71" s="30"/>
      <c r="E71" s="57"/>
      <c r="F71" s="12"/>
      <c r="G71" s="12"/>
      <c r="H71" s="23"/>
      <c r="I71" s="12"/>
      <c r="J71" s="23"/>
      <c r="K71" s="13"/>
      <c r="L71" s="205"/>
      <c r="M71" s="72"/>
      <c r="N71" s="68"/>
      <c r="O71" s="9"/>
      <c r="P71" s="6"/>
      <c r="Q71" s="143"/>
      <c r="R71" s="41"/>
      <c r="U71" s="5"/>
      <c r="V71" s="5"/>
      <c r="W71" s="1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4:37" ht="23.25" customHeight="1">
      <c r="D72" s="334" t="s">
        <v>131</v>
      </c>
      <c r="E72" s="334"/>
      <c r="F72" s="334"/>
      <c r="G72" s="334"/>
      <c r="H72" s="334"/>
      <c r="L72" s="348" t="s">
        <v>35</v>
      </c>
      <c r="M72" s="348"/>
      <c r="P72" s="6"/>
      <c r="Q72" s="143"/>
      <c r="R72" s="41"/>
      <c r="U72" s="5"/>
      <c r="V72" s="5"/>
      <c r="W72" s="1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15.75" customHeight="1" thickBot="1">
      <c r="A73" s="2" t="s">
        <v>4</v>
      </c>
      <c r="B73" s="2" t="s">
        <v>0</v>
      </c>
      <c r="C73" s="2" t="s">
        <v>6</v>
      </c>
      <c r="D73" s="2" t="s">
        <v>2</v>
      </c>
      <c r="E73" s="2" t="s">
        <v>236</v>
      </c>
      <c r="F73" s="2" t="s">
        <v>1</v>
      </c>
      <c r="G73" s="2" t="s">
        <v>38</v>
      </c>
      <c r="H73" s="2" t="s">
        <v>38</v>
      </c>
      <c r="I73" s="2"/>
      <c r="J73" s="2" t="s">
        <v>7</v>
      </c>
      <c r="K73" s="2"/>
      <c r="L73" s="22" t="s">
        <v>3</v>
      </c>
      <c r="M73" s="22" t="s">
        <v>8</v>
      </c>
      <c r="N73" s="22" t="s">
        <v>12</v>
      </c>
      <c r="O73" s="2" t="s">
        <v>5</v>
      </c>
      <c r="P73" s="6"/>
      <c r="Q73" s="143"/>
      <c r="R73" s="41"/>
      <c r="U73" s="5"/>
      <c r="V73" s="5"/>
      <c r="W73" s="1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17" ht="14.25" customHeight="1" thickTop="1">
      <c r="A74" s="183">
        <v>1</v>
      </c>
      <c r="B74" s="60">
        <v>71</v>
      </c>
      <c r="C74" s="60" t="s">
        <v>45</v>
      </c>
      <c r="D74" s="69" t="s">
        <v>201</v>
      </c>
      <c r="E74" s="200">
        <v>60</v>
      </c>
      <c r="F74" s="71"/>
      <c r="G74" s="66" t="s">
        <v>87</v>
      </c>
      <c r="H74" s="91"/>
      <c r="I74" s="60" t="s">
        <v>91</v>
      </c>
      <c r="J74" s="91" t="s">
        <v>92</v>
      </c>
      <c r="K74" s="185"/>
      <c r="L74" s="211">
        <f aca="true" t="shared" si="10" ref="L74:L103">(P74*60+Q74)/86400</f>
        <v>0.0032396990740740737</v>
      </c>
      <c r="M74" s="202">
        <f>ROUNDDOWN(L74*86400/6,3)</f>
        <v>46.651</v>
      </c>
      <c r="N74" s="49">
        <f aca="true" t="shared" si="11" ref="N74:N87">(L74-L$6)*86400</f>
        <v>81.44999999999995</v>
      </c>
      <c r="O74" s="34" t="s">
        <v>46</v>
      </c>
      <c r="P74" s="1">
        <v>4</v>
      </c>
      <c r="Q74" s="1">
        <v>39.91</v>
      </c>
    </row>
    <row r="75" spans="1:17" ht="14.25" customHeight="1">
      <c r="A75" s="9">
        <v>2</v>
      </c>
      <c r="B75" s="12">
        <v>73</v>
      </c>
      <c r="C75" s="12" t="s">
        <v>44</v>
      </c>
      <c r="D75" s="30" t="s">
        <v>204</v>
      </c>
      <c r="E75" s="156">
        <v>60</v>
      </c>
      <c r="F75" s="12"/>
      <c r="G75" s="23" t="s">
        <v>205</v>
      </c>
      <c r="H75" s="23"/>
      <c r="I75" s="12" t="s">
        <v>56</v>
      </c>
      <c r="J75" s="23" t="s">
        <v>97</v>
      </c>
      <c r="K75" s="14"/>
      <c r="L75" s="205">
        <f t="shared" si="10"/>
        <v>0.0033520833333333332</v>
      </c>
      <c r="M75" s="72">
        <f>ROUNDDOWN(L75*86400/6,3)</f>
        <v>48.27</v>
      </c>
      <c r="N75" s="49">
        <f t="shared" si="11"/>
        <v>91.15999999999997</v>
      </c>
      <c r="O75" s="7" t="s">
        <v>46</v>
      </c>
      <c r="P75" s="1">
        <v>4</v>
      </c>
      <c r="Q75" s="1">
        <v>49.62</v>
      </c>
    </row>
    <row r="76" spans="1:17" ht="14.25" customHeight="1">
      <c r="A76" s="9">
        <v>3</v>
      </c>
      <c r="B76" s="12">
        <v>72</v>
      </c>
      <c r="C76" s="12" t="s">
        <v>45</v>
      </c>
      <c r="D76" s="36" t="s">
        <v>202</v>
      </c>
      <c r="E76" s="165">
        <v>60</v>
      </c>
      <c r="F76" s="37"/>
      <c r="G76" s="24" t="s">
        <v>203</v>
      </c>
      <c r="H76" s="23"/>
      <c r="I76" s="12"/>
      <c r="J76" s="23" t="s">
        <v>96</v>
      </c>
      <c r="K76" s="14"/>
      <c r="L76" s="205">
        <f t="shared" si="10"/>
        <v>0.0034649305555555557</v>
      </c>
      <c r="M76" s="72">
        <f aca="true" t="shared" si="12" ref="M76:M97">ROUNDDOWN(L76*86400/6,3)</f>
        <v>49.895</v>
      </c>
      <c r="N76" s="49">
        <f t="shared" si="11"/>
        <v>100.91</v>
      </c>
      <c r="O76" s="7" t="s">
        <v>46</v>
      </c>
      <c r="P76" s="1">
        <v>4</v>
      </c>
      <c r="Q76" s="1">
        <v>59.37</v>
      </c>
    </row>
    <row r="77" spans="1:17" ht="14.25" customHeight="1" thickBot="1">
      <c r="A77" s="73">
        <v>4</v>
      </c>
      <c r="B77" s="74">
        <v>74</v>
      </c>
      <c r="C77" s="74" t="s">
        <v>44</v>
      </c>
      <c r="D77" s="79" t="s">
        <v>206</v>
      </c>
      <c r="E77" s="199">
        <v>60</v>
      </c>
      <c r="F77" s="74"/>
      <c r="G77" s="80" t="s">
        <v>57</v>
      </c>
      <c r="H77" s="80"/>
      <c r="I77" s="74" t="s">
        <v>98</v>
      </c>
      <c r="J77" s="80" t="s">
        <v>99</v>
      </c>
      <c r="K77" s="190"/>
      <c r="L77" s="203">
        <f t="shared" si="10"/>
        <v>0.003490277777777778</v>
      </c>
      <c r="M77" s="204">
        <f t="shared" si="12"/>
        <v>50.26</v>
      </c>
      <c r="N77" s="49">
        <f t="shared" si="11"/>
        <v>103.1</v>
      </c>
      <c r="O77" s="7" t="s">
        <v>46</v>
      </c>
      <c r="P77" s="1">
        <v>5</v>
      </c>
      <c r="Q77" s="1">
        <v>1.56</v>
      </c>
    </row>
    <row r="78" spans="1:17" ht="14.25" customHeight="1" thickBot="1" thickTop="1">
      <c r="A78" s="173">
        <v>1</v>
      </c>
      <c r="B78" s="174">
        <v>70</v>
      </c>
      <c r="C78" s="174" t="s">
        <v>44</v>
      </c>
      <c r="D78" s="175" t="s">
        <v>207</v>
      </c>
      <c r="E78" s="176">
        <v>55</v>
      </c>
      <c r="F78" s="174"/>
      <c r="G78" s="178" t="s">
        <v>198</v>
      </c>
      <c r="H78" s="178"/>
      <c r="I78" s="174"/>
      <c r="J78" s="178" t="s">
        <v>86</v>
      </c>
      <c r="K78" s="179"/>
      <c r="L78" s="207">
        <f t="shared" si="10"/>
        <v>0.0034185185185185187</v>
      </c>
      <c r="M78" s="208">
        <f t="shared" si="12"/>
        <v>49.226</v>
      </c>
      <c r="N78" s="49">
        <f t="shared" si="11"/>
        <v>96.89999999999999</v>
      </c>
      <c r="O78" s="7" t="s">
        <v>46</v>
      </c>
      <c r="P78" s="1">
        <v>4</v>
      </c>
      <c r="Q78" s="1">
        <v>55.36</v>
      </c>
    </row>
    <row r="79" spans="1:17" ht="14.25" customHeight="1" thickTop="1">
      <c r="A79" s="183">
        <v>1</v>
      </c>
      <c r="B79" s="60">
        <v>69</v>
      </c>
      <c r="C79" s="60" t="s">
        <v>44</v>
      </c>
      <c r="D79" s="95" t="s">
        <v>208</v>
      </c>
      <c r="E79" s="184">
        <v>50</v>
      </c>
      <c r="F79" s="60"/>
      <c r="G79" s="91" t="s">
        <v>209</v>
      </c>
      <c r="H79" s="91"/>
      <c r="I79" s="60" t="s">
        <v>93</v>
      </c>
      <c r="J79" s="91" t="s">
        <v>94</v>
      </c>
      <c r="K79" s="189"/>
      <c r="L79" s="211">
        <f t="shared" si="10"/>
        <v>0.0033806712962962965</v>
      </c>
      <c r="M79" s="202">
        <f t="shared" si="12"/>
        <v>48.681</v>
      </c>
      <c r="N79" s="49">
        <f t="shared" si="11"/>
        <v>93.63000000000001</v>
      </c>
      <c r="O79" s="7" t="s">
        <v>46</v>
      </c>
      <c r="P79" s="1">
        <v>4</v>
      </c>
      <c r="Q79" s="1">
        <v>52.09</v>
      </c>
    </row>
    <row r="80" spans="1:17" ht="14.25" customHeight="1">
      <c r="A80" s="9">
        <v>2</v>
      </c>
      <c r="B80" s="12">
        <v>66</v>
      </c>
      <c r="C80" s="12" t="s">
        <v>45</v>
      </c>
      <c r="D80" s="36" t="s">
        <v>212</v>
      </c>
      <c r="E80" s="165">
        <v>50</v>
      </c>
      <c r="F80" s="37"/>
      <c r="G80" s="24" t="s">
        <v>57</v>
      </c>
      <c r="H80" s="23"/>
      <c r="I80" s="12"/>
      <c r="J80" s="23" t="s">
        <v>85</v>
      </c>
      <c r="K80" s="13"/>
      <c r="L80" s="205">
        <f t="shared" si="10"/>
        <v>0.0034489583333333334</v>
      </c>
      <c r="M80" s="72">
        <f t="shared" si="12"/>
        <v>49.665</v>
      </c>
      <c r="N80" s="49">
        <f t="shared" si="11"/>
        <v>99.52999999999999</v>
      </c>
      <c r="O80" s="7" t="s">
        <v>46</v>
      </c>
      <c r="P80" s="1">
        <v>4</v>
      </c>
      <c r="Q80" s="1">
        <v>57.99</v>
      </c>
    </row>
    <row r="81" spans="1:17" ht="14.25" customHeight="1">
      <c r="A81" s="9">
        <v>3</v>
      </c>
      <c r="B81" s="12">
        <v>68</v>
      </c>
      <c r="C81" s="12" t="s">
        <v>45</v>
      </c>
      <c r="D81" s="36" t="s">
        <v>214</v>
      </c>
      <c r="E81" s="165">
        <v>50</v>
      </c>
      <c r="F81" s="37"/>
      <c r="G81" s="24" t="s">
        <v>215</v>
      </c>
      <c r="H81" s="23"/>
      <c r="I81" s="12" t="s">
        <v>103</v>
      </c>
      <c r="J81" s="23" t="s">
        <v>96</v>
      </c>
      <c r="K81" s="14"/>
      <c r="L81" s="205">
        <f t="shared" si="10"/>
        <v>0.0035511574074074074</v>
      </c>
      <c r="M81" s="72">
        <f t="shared" si="12"/>
        <v>51.136</v>
      </c>
      <c r="N81" s="49">
        <f t="shared" si="11"/>
        <v>108.35999999999999</v>
      </c>
      <c r="O81" s="7" t="s">
        <v>46</v>
      </c>
      <c r="P81" s="1">
        <v>5</v>
      </c>
      <c r="Q81" s="1">
        <v>6.82</v>
      </c>
    </row>
    <row r="82" spans="1:17" ht="14.25" customHeight="1">
      <c r="A82" s="9">
        <v>4</v>
      </c>
      <c r="B82" s="12">
        <v>65</v>
      </c>
      <c r="C82" s="12" t="s">
        <v>45</v>
      </c>
      <c r="D82" s="36" t="s">
        <v>210</v>
      </c>
      <c r="E82" s="165">
        <v>50</v>
      </c>
      <c r="F82" s="37"/>
      <c r="G82" s="24" t="s">
        <v>211</v>
      </c>
      <c r="H82" s="23"/>
      <c r="I82" s="12" t="s">
        <v>93</v>
      </c>
      <c r="J82" s="23" t="s">
        <v>95</v>
      </c>
      <c r="K82" s="14"/>
      <c r="L82" s="205">
        <f t="shared" si="10"/>
        <v>0.003561574074074074</v>
      </c>
      <c r="M82" s="72">
        <f t="shared" si="12"/>
        <v>51.286</v>
      </c>
      <c r="N82" s="49">
        <f t="shared" si="11"/>
        <v>109.25999999999999</v>
      </c>
      <c r="O82" s="7">
        <f>IF(L82&lt;=140/86400,"КМС",IF(L82&lt;=152.5/86400,"I разр.",IF(L82&lt;=164/86400,"II разр.",IF(L82&lt;=177.5/86400,"III разр.",IF(L82&lt;=188/86400,"I юн.",IF(L82&lt;=200/86400,"II юн.",IF(L82&lt;=210/86400,"III юн.","")))))))</f>
      </c>
      <c r="P82" s="1">
        <v>5</v>
      </c>
      <c r="Q82" s="1">
        <v>7.72</v>
      </c>
    </row>
    <row r="83" spans="1:17" ht="14.25" customHeight="1" thickBot="1">
      <c r="A83" s="73">
        <v>5</v>
      </c>
      <c r="B83" s="74">
        <v>67</v>
      </c>
      <c r="C83" s="74" t="s">
        <v>44</v>
      </c>
      <c r="D83" s="79" t="s">
        <v>213</v>
      </c>
      <c r="E83" s="199">
        <v>50</v>
      </c>
      <c r="F83" s="74"/>
      <c r="G83" s="80" t="s">
        <v>57</v>
      </c>
      <c r="H83" s="80"/>
      <c r="I83" s="74" t="s">
        <v>83</v>
      </c>
      <c r="J83" s="80" t="s">
        <v>84</v>
      </c>
      <c r="K83" s="190"/>
      <c r="L83" s="203">
        <f t="shared" si="10"/>
        <v>0.003726157407407407</v>
      </c>
      <c r="M83" s="204">
        <f t="shared" si="12"/>
        <v>53.656</v>
      </c>
      <c r="N83" s="49">
        <f t="shared" si="11"/>
        <v>123.47999999999996</v>
      </c>
      <c r="O83" s="7" t="s">
        <v>46</v>
      </c>
      <c r="P83" s="1">
        <v>5</v>
      </c>
      <c r="Q83" s="1">
        <v>21.94</v>
      </c>
    </row>
    <row r="84" spans="1:17" ht="14.25" customHeight="1" thickTop="1">
      <c r="A84" s="183">
        <v>1</v>
      </c>
      <c r="B84" s="60">
        <v>63</v>
      </c>
      <c r="C84" s="60" t="s">
        <v>45</v>
      </c>
      <c r="D84" s="69" t="s">
        <v>219</v>
      </c>
      <c r="E84" s="200">
        <v>45</v>
      </c>
      <c r="F84" s="71"/>
      <c r="G84" s="66" t="s">
        <v>73</v>
      </c>
      <c r="H84" s="91"/>
      <c r="I84" s="60"/>
      <c r="J84" s="91" t="s">
        <v>81</v>
      </c>
      <c r="K84" s="185"/>
      <c r="L84" s="211">
        <f t="shared" si="10"/>
        <v>0.00297037037037037</v>
      </c>
      <c r="M84" s="202">
        <f t="shared" si="12"/>
        <v>42.773</v>
      </c>
      <c r="N84" s="49">
        <f t="shared" si="11"/>
        <v>58.179999999999964</v>
      </c>
      <c r="O84" s="7">
        <f>IF(L84&lt;=140/86400,"КМС",IF(L84&lt;=152.5/86400,"I разр.",IF(L84&lt;=164/86400,"II разр.",IF(L84&lt;=177.5/86400,"III разр.",IF(L84&lt;=188/86400,"I юн.",IF(L84&lt;=200/86400,"II юн.",IF(L84&lt;=210/86400,"III юн.","")))))))</f>
      </c>
      <c r="P84" s="1">
        <v>4</v>
      </c>
      <c r="Q84" s="1">
        <v>16.64</v>
      </c>
    </row>
    <row r="85" spans="1:17" ht="14.25" customHeight="1">
      <c r="A85" s="9">
        <v>2</v>
      </c>
      <c r="B85" s="12">
        <v>61</v>
      </c>
      <c r="C85" s="12" t="s">
        <v>45</v>
      </c>
      <c r="D85" s="36" t="s">
        <v>216</v>
      </c>
      <c r="E85" s="165">
        <v>45</v>
      </c>
      <c r="F85" s="37"/>
      <c r="G85" s="24" t="s">
        <v>73</v>
      </c>
      <c r="H85" s="23"/>
      <c r="I85" s="12"/>
      <c r="J85" s="23" t="s">
        <v>88</v>
      </c>
      <c r="K85" s="14"/>
      <c r="L85" s="205">
        <f t="shared" si="10"/>
        <v>0.0030166666666666666</v>
      </c>
      <c r="M85" s="72">
        <f t="shared" si="12"/>
        <v>43.44</v>
      </c>
      <c r="N85" s="49">
        <f t="shared" si="11"/>
        <v>62.17999999999998</v>
      </c>
      <c r="O85" s="7">
        <f>IF(L85&lt;=140/86400,"КМС",IF(L85&lt;=152.5/86400,"I разр.",IF(L85&lt;=164/86400,"II разр.",IF(L85&lt;=177.5/86400,"III разр.",IF(L85&lt;=188/86400,"I юн.",IF(L85&lt;=200/86400,"II юн.",IF(L85&lt;=210/86400,"III юн.","")))))))</f>
      </c>
      <c r="P85" s="1">
        <v>4</v>
      </c>
      <c r="Q85" s="1">
        <v>20.64</v>
      </c>
    </row>
    <row r="86" spans="1:17" ht="14.25" customHeight="1">
      <c r="A86" s="9">
        <v>3</v>
      </c>
      <c r="B86" s="12">
        <v>62</v>
      </c>
      <c r="C86" s="12" t="s">
        <v>44</v>
      </c>
      <c r="D86" s="30" t="s">
        <v>217</v>
      </c>
      <c r="E86" s="156">
        <v>45</v>
      </c>
      <c r="F86" s="12"/>
      <c r="G86" s="23" t="s">
        <v>218</v>
      </c>
      <c r="H86" s="23"/>
      <c r="I86" s="12"/>
      <c r="J86" s="23" t="s">
        <v>80</v>
      </c>
      <c r="K86" s="13"/>
      <c r="L86" s="205">
        <f t="shared" si="10"/>
        <v>0.0031005787037037035</v>
      </c>
      <c r="M86" s="72">
        <f t="shared" si="12"/>
        <v>44.648</v>
      </c>
      <c r="N86" s="49">
        <f t="shared" si="11"/>
        <v>69.42999999999996</v>
      </c>
      <c r="O86" s="7">
        <f>IF(L86&lt;=140/86400,"КМС",IF(L86&lt;=152.5/86400,"I разр.",IF(L86&lt;=164/86400,"II разр.",IF(L86&lt;=177.5/86400,"III разр.",IF(L86&lt;=188/86400,"I юн.",IF(L86&lt;=200/86400,"II юн.",IF(L86&lt;=210/86400,"III юн.","")))))))</f>
      </c>
      <c r="P86" s="1">
        <v>4</v>
      </c>
      <c r="Q86" s="1">
        <v>27.89</v>
      </c>
    </row>
    <row r="87" spans="1:17" ht="14.25" customHeight="1" thickBot="1">
      <c r="A87" s="73">
        <v>4</v>
      </c>
      <c r="B87" s="74">
        <v>64</v>
      </c>
      <c r="C87" s="74" t="s">
        <v>44</v>
      </c>
      <c r="D87" s="79" t="s">
        <v>220</v>
      </c>
      <c r="E87" s="199">
        <v>45</v>
      </c>
      <c r="F87" s="74"/>
      <c r="G87" s="80" t="s">
        <v>187</v>
      </c>
      <c r="H87" s="80"/>
      <c r="I87" s="74"/>
      <c r="J87" s="80" t="s">
        <v>85</v>
      </c>
      <c r="K87" s="190"/>
      <c r="L87" s="203">
        <f t="shared" si="10"/>
        <v>0.0034762731481481485</v>
      </c>
      <c r="M87" s="204">
        <f t="shared" si="12"/>
        <v>50.058</v>
      </c>
      <c r="N87" s="49">
        <f t="shared" si="11"/>
        <v>101.89000000000001</v>
      </c>
      <c r="O87" s="7" t="s">
        <v>46</v>
      </c>
      <c r="P87" s="1">
        <v>5</v>
      </c>
      <c r="Q87" s="1">
        <v>0.35</v>
      </c>
    </row>
    <row r="88" spans="1:17" ht="14.25" customHeight="1" thickTop="1">
      <c r="A88" s="183">
        <v>1</v>
      </c>
      <c r="B88" s="60">
        <v>55</v>
      </c>
      <c r="C88" s="60" t="s">
        <v>44</v>
      </c>
      <c r="D88" s="95" t="s">
        <v>223</v>
      </c>
      <c r="E88" s="184">
        <v>40</v>
      </c>
      <c r="F88" s="60"/>
      <c r="G88" s="91" t="s">
        <v>57</v>
      </c>
      <c r="H88" s="91"/>
      <c r="I88" s="60"/>
      <c r="J88" s="91"/>
      <c r="K88" s="185"/>
      <c r="L88" s="211">
        <f t="shared" si="10"/>
        <v>0.003012962962962963</v>
      </c>
      <c r="M88" s="202">
        <f t="shared" si="12"/>
        <v>43.386</v>
      </c>
      <c r="N88" s="68"/>
      <c r="O88" s="9"/>
      <c r="P88" s="1">
        <v>4</v>
      </c>
      <c r="Q88" s="1">
        <v>20.32</v>
      </c>
    </row>
    <row r="89" spans="1:17" ht="14.25" customHeight="1">
      <c r="A89" s="9">
        <v>2</v>
      </c>
      <c r="B89" s="12">
        <v>53</v>
      </c>
      <c r="C89" s="12" t="s">
        <v>45</v>
      </c>
      <c r="D89" s="36" t="s">
        <v>225</v>
      </c>
      <c r="E89" s="165">
        <v>40</v>
      </c>
      <c r="F89" s="37"/>
      <c r="G89" s="24" t="s">
        <v>226</v>
      </c>
      <c r="H89" s="23"/>
      <c r="I89" s="12"/>
      <c r="J89" s="23"/>
      <c r="K89" s="13"/>
      <c r="L89" s="205">
        <f t="shared" si="10"/>
        <v>0.0030168981481481483</v>
      </c>
      <c r="M89" s="72">
        <f t="shared" si="12"/>
        <v>43.443</v>
      </c>
      <c r="N89" s="68"/>
      <c r="O89" s="9"/>
      <c r="P89" s="1">
        <v>4</v>
      </c>
      <c r="Q89" s="1">
        <v>20.66</v>
      </c>
    </row>
    <row r="90" spans="1:17" ht="14.25" customHeight="1">
      <c r="A90" s="9">
        <v>3</v>
      </c>
      <c r="B90" s="12">
        <v>60</v>
      </c>
      <c r="C90" s="12" t="s">
        <v>44</v>
      </c>
      <c r="D90" s="30" t="s">
        <v>221</v>
      </c>
      <c r="E90" s="156">
        <v>40</v>
      </c>
      <c r="F90" s="12"/>
      <c r="G90" s="23" t="s">
        <v>198</v>
      </c>
      <c r="H90" s="23"/>
      <c r="I90" s="12"/>
      <c r="J90" s="23"/>
      <c r="K90" s="13"/>
      <c r="L90" s="205">
        <f t="shared" si="10"/>
        <v>0.0030363425925925922</v>
      </c>
      <c r="M90" s="72">
        <f t="shared" si="12"/>
        <v>43.723</v>
      </c>
      <c r="N90" s="68">
        <f>(L90-L$6)*86400</f>
        <v>63.87999999999995</v>
      </c>
      <c r="O90" s="9">
        <f>IF(L90&lt;=140/86400,"КМС",IF(L90&lt;=152.5/86400,"I разр.",IF(L90&lt;=164/86400,"II разр.",IF(L90&lt;=177.5/86400,"III разр.",IF(L90&lt;=188/86400,"I юн.",IF(L90&lt;=200/86400,"II юн.",IF(L90&lt;=210/86400,"III юн.","")))))))</f>
      </c>
      <c r="P90" s="1">
        <v>4</v>
      </c>
      <c r="Q90" s="1">
        <v>22.34</v>
      </c>
    </row>
    <row r="91" spans="1:17" ht="14.25" customHeight="1">
      <c r="A91" s="9">
        <v>4</v>
      </c>
      <c r="B91" s="12">
        <v>52</v>
      </c>
      <c r="C91" s="12" t="s">
        <v>44</v>
      </c>
      <c r="D91" s="30" t="s">
        <v>231</v>
      </c>
      <c r="E91" s="156">
        <v>40</v>
      </c>
      <c r="F91" s="12"/>
      <c r="G91" s="23" t="s">
        <v>104</v>
      </c>
      <c r="H91" s="23"/>
      <c r="I91" s="12"/>
      <c r="J91" s="23"/>
      <c r="K91" s="13"/>
      <c r="L91" s="205">
        <f t="shared" si="10"/>
        <v>0.0031508101851851853</v>
      </c>
      <c r="M91" s="72">
        <f t="shared" si="12"/>
        <v>45.371</v>
      </c>
      <c r="N91" s="68"/>
      <c r="O91" s="9"/>
      <c r="P91" s="1">
        <v>4</v>
      </c>
      <c r="Q91" s="1">
        <v>32.23</v>
      </c>
    </row>
    <row r="92" spans="1:17" ht="14.25" customHeight="1">
      <c r="A92" s="9">
        <v>5</v>
      </c>
      <c r="B92" s="12">
        <v>57</v>
      </c>
      <c r="C92" s="12" t="s">
        <v>44</v>
      </c>
      <c r="D92" s="30" t="s">
        <v>229</v>
      </c>
      <c r="E92" s="156">
        <v>40</v>
      </c>
      <c r="F92" s="12"/>
      <c r="G92" s="23" t="s">
        <v>230</v>
      </c>
      <c r="H92" s="23"/>
      <c r="I92" s="12"/>
      <c r="J92" s="23"/>
      <c r="K92" s="13"/>
      <c r="L92" s="205">
        <f t="shared" si="10"/>
        <v>0.0032796296296296297</v>
      </c>
      <c r="M92" s="72">
        <f t="shared" si="12"/>
        <v>47.226</v>
      </c>
      <c r="N92" s="68"/>
      <c r="O92" s="9"/>
      <c r="P92" s="1">
        <v>4</v>
      </c>
      <c r="Q92" s="1">
        <v>43.36</v>
      </c>
    </row>
    <row r="93" spans="1:17" ht="14.25" customHeight="1">
      <c r="A93" s="9">
        <v>6</v>
      </c>
      <c r="B93" s="12">
        <v>58</v>
      </c>
      <c r="C93" s="12" t="s">
        <v>45</v>
      </c>
      <c r="D93" s="36" t="s">
        <v>232</v>
      </c>
      <c r="E93" s="165">
        <v>40</v>
      </c>
      <c r="F93" s="37"/>
      <c r="G93" s="24" t="s">
        <v>57</v>
      </c>
      <c r="H93" s="23"/>
      <c r="I93" s="12"/>
      <c r="J93" s="23"/>
      <c r="K93" s="13"/>
      <c r="L93" s="205">
        <f t="shared" si="10"/>
        <v>0.0033247685185185186</v>
      </c>
      <c r="M93" s="72">
        <f t="shared" si="12"/>
        <v>47.876</v>
      </c>
      <c r="N93" s="68">
        <f>(L93-L$6)*86400</f>
        <v>88.79999999999998</v>
      </c>
      <c r="O93" s="9">
        <f>IF(L93&lt;=140/86400,"КМС",IF(L93&lt;=152.5/86400,"I разр.",IF(L93&lt;=164/86400,"II разр.",IF(L93&lt;=177.5/86400,"III разр.",IF(L93&lt;=188/86400,"I юн.",IF(L93&lt;=200/86400,"II юн.",IF(L93&lt;=210/86400,"III юн.","")))))))</f>
      </c>
      <c r="P93" s="1">
        <v>4</v>
      </c>
      <c r="Q93" s="1">
        <v>47.26</v>
      </c>
    </row>
    <row r="94" spans="1:17" ht="14.25" customHeight="1">
      <c r="A94" s="9">
        <v>7</v>
      </c>
      <c r="B94" s="12">
        <v>54</v>
      </c>
      <c r="C94" s="12" t="s">
        <v>45</v>
      </c>
      <c r="D94" s="36" t="s">
        <v>227</v>
      </c>
      <c r="E94" s="165">
        <v>40</v>
      </c>
      <c r="F94" s="37"/>
      <c r="G94" s="24" t="s">
        <v>228</v>
      </c>
      <c r="H94" s="23"/>
      <c r="I94" s="12"/>
      <c r="J94" s="23"/>
      <c r="K94" s="13"/>
      <c r="L94" s="205">
        <f t="shared" si="10"/>
        <v>0.0033274305555555557</v>
      </c>
      <c r="M94" s="72">
        <f t="shared" si="12"/>
        <v>47.915</v>
      </c>
      <c r="N94" s="68"/>
      <c r="O94" s="9"/>
      <c r="P94" s="1">
        <v>4</v>
      </c>
      <c r="Q94" s="1">
        <v>47.49</v>
      </c>
    </row>
    <row r="95" spans="1:17" ht="14.25" customHeight="1" thickBot="1">
      <c r="A95" s="73">
        <v>8</v>
      </c>
      <c r="B95" s="74">
        <v>59</v>
      </c>
      <c r="C95" s="74" t="s">
        <v>44</v>
      </c>
      <c r="D95" s="79" t="s">
        <v>224</v>
      </c>
      <c r="E95" s="199">
        <v>40</v>
      </c>
      <c r="F95" s="74"/>
      <c r="G95" s="80" t="s">
        <v>198</v>
      </c>
      <c r="H95" s="80"/>
      <c r="I95" s="74"/>
      <c r="J95" s="80"/>
      <c r="K95" s="190"/>
      <c r="L95" s="203">
        <f t="shared" si="10"/>
        <v>0.00343912037037037</v>
      </c>
      <c r="M95" s="204">
        <f t="shared" si="12"/>
        <v>49.523</v>
      </c>
      <c r="N95" s="68"/>
      <c r="O95" s="9"/>
      <c r="P95" s="1">
        <v>4</v>
      </c>
      <c r="Q95" s="1">
        <v>57.14</v>
      </c>
    </row>
    <row r="96" spans="1:17" ht="14.25" customHeight="1" thickTop="1">
      <c r="A96" s="183">
        <v>1</v>
      </c>
      <c r="B96" s="60">
        <v>50</v>
      </c>
      <c r="C96" s="60" t="s">
        <v>44</v>
      </c>
      <c r="D96" s="95" t="s">
        <v>233</v>
      </c>
      <c r="E96" s="184">
        <v>35</v>
      </c>
      <c r="F96" s="60"/>
      <c r="G96" s="91" t="s">
        <v>234</v>
      </c>
      <c r="H96" s="91"/>
      <c r="I96" s="60"/>
      <c r="J96" s="91"/>
      <c r="K96" s="185"/>
      <c r="L96" s="211">
        <f t="shared" si="10"/>
        <v>0.0029594907407407404</v>
      </c>
      <c r="M96" s="202">
        <f t="shared" si="12"/>
        <v>42.616</v>
      </c>
      <c r="N96" s="68"/>
      <c r="O96" s="9"/>
      <c r="P96" s="1">
        <v>4</v>
      </c>
      <c r="Q96" s="1">
        <v>15.7</v>
      </c>
    </row>
    <row r="97" spans="1:17" ht="14.25" customHeight="1" thickBot="1">
      <c r="A97" s="73">
        <v>2</v>
      </c>
      <c r="B97" s="74">
        <v>51</v>
      </c>
      <c r="C97" s="74" t="s">
        <v>45</v>
      </c>
      <c r="D97" s="75" t="s">
        <v>235</v>
      </c>
      <c r="E97" s="169">
        <v>35</v>
      </c>
      <c r="F97" s="77"/>
      <c r="G97" s="78" t="s">
        <v>57</v>
      </c>
      <c r="H97" s="80"/>
      <c r="I97" s="74"/>
      <c r="J97" s="80"/>
      <c r="K97" s="190"/>
      <c r="L97" s="203">
        <f t="shared" si="10"/>
        <v>0.0033496527777777774</v>
      </c>
      <c r="M97" s="204">
        <f t="shared" si="12"/>
        <v>48.235</v>
      </c>
      <c r="N97" s="68"/>
      <c r="O97" s="9"/>
      <c r="P97" s="1">
        <v>4</v>
      </c>
      <c r="Q97" s="1">
        <v>49.41</v>
      </c>
    </row>
    <row r="98" spans="1:17" ht="14.25" customHeight="1" thickTop="1">
      <c r="A98" s="9">
        <v>1</v>
      </c>
      <c r="B98" s="12">
        <v>138</v>
      </c>
      <c r="C98" s="12" t="s">
        <v>44</v>
      </c>
      <c r="D98" s="30" t="s">
        <v>166</v>
      </c>
      <c r="E98" s="57" t="s">
        <v>149</v>
      </c>
      <c r="F98" s="12"/>
      <c r="G98" s="23" t="s">
        <v>50</v>
      </c>
      <c r="H98" s="23"/>
      <c r="I98" s="12"/>
      <c r="J98" s="23"/>
      <c r="K98" s="13"/>
      <c r="L98" s="205">
        <f t="shared" si="10"/>
        <v>0.002705787037037037</v>
      </c>
      <c r="M98" s="72"/>
      <c r="N98" s="68"/>
      <c r="O98" s="9"/>
      <c r="P98" s="1">
        <v>3</v>
      </c>
      <c r="Q98" s="1">
        <v>53.78</v>
      </c>
    </row>
    <row r="99" spans="1:17" ht="14.25" customHeight="1">
      <c r="A99" s="9">
        <v>2</v>
      </c>
      <c r="B99" s="12">
        <v>140</v>
      </c>
      <c r="C99" s="12" t="s">
        <v>44</v>
      </c>
      <c r="D99" s="30" t="s">
        <v>169</v>
      </c>
      <c r="E99" s="57" t="s">
        <v>149</v>
      </c>
      <c r="F99" s="12"/>
      <c r="G99" s="23" t="s">
        <v>50</v>
      </c>
      <c r="H99" s="23"/>
      <c r="I99" s="12"/>
      <c r="J99" s="23"/>
      <c r="K99" s="13"/>
      <c r="L99" s="205">
        <f t="shared" si="10"/>
        <v>0.0027153935185185185</v>
      </c>
      <c r="M99" s="72"/>
      <c r="N99" s="68"/>
      <c r="O99" s="9"/>
      <c r="P99" s="1">
        <v>3</v>
      </c>
      <c r="Q99" s="1">
        <v>54.61</v>
      </c>
    </row>
    <row r="100" spans="1:17" ht="14.25" customHeight="1">
      <c r="A100" s="9">
        <v>3</v>
      </c>
      <c r="B100" s="12"/>
      <c r="C100" s="12" t="s">
        <v>45</v>
      </c>
      <c r="D100" s="36" t="s">
        <v>282</v>
      </c>
      <c r="E100" s="64" t="s">
        <v>149</v>
      </c>
      <c r="F100" s="37"/>
      <c r="G100" s="24" t="s">
        <v>57</v>
      </c>
      <c r="H100" s="23"/>
      <c r="I100" s="12"/>
      <c r="J100" s="23"/>
      <c r="K100" s="13"/>
      <c r="L100" s="205">
        <f t="shared" si="10"/>
        <v>0.0027743055555555555</v>
      </c>
      <c r="M100" s="72"/>
      <c r="N100" s="68"/>
      <c r="O100" s="9"/>
      <c r="P100" s="1">
        <v>3</v>
      </c>
      <c r="Q100" s="1">
        <v>59.7</v>
      </c>
    </row>
    <row r="101" spans="1:17" ht="14.25" customHeight="1">
      <c r="A101" s="9">
        <v>4</v>
      </c>
      <c r="B101" s="12">
        <v>136</v>
      </c>
      <c r="C101" s="12" t="s">
        <v>44</v>
      </c>
      <c r="D101" s="30" t="s">
        <v>162</v>
      </c>
      <c r="E101" s="156" t="s">
        <v>149</v>
      </c>
      <c r="F101" s="12"/>
      <c r="G101" s="23" t="s">
        <v>163</v>
      </c>
      <c r="H101" s="23"/>
      <c r="I101" s="12"/>
      <c r="J101" s="23"/>
      <c r="K101" s="13"/>
      <c r="L101" s="205">
        <f t="shared" si="10"/>
        <v>0.0027984953703703705</v>
      </c>
      <c r="M101" s="72"/>
      <c r="N101" s="68"/>
      <c r="O101" s="9"/>
      <c r="P101" s="1">
        <v>4</v>
      </c>
      <c r="Q101" s="1">
        <v>1.79</v>
      </c>
    </row>
    <row r="102" spans="1:17" ht="12.75">
      <c r="A102" s="9">
        <v>5</v>
      </c>
      <c r="B102" s="12">
        <v>139</v>
      </c>
      <c r="C102" s="12" t="s">
        <v>45</v>
      </c>
      <c r="D102" s="36" t="s">
        <v>170</v>
      </c>
      <c r="E102" s="64" t="s">
        <v>149</v>
      </c>
      <c r="F102" s="37"/>
      <c r="G102" s="24" t="s">
        <v>50</v>
      </c>
      <c r="H102" s="23"/>
      <c r="I102" s="12"/>
      <c r="J102" s="23"/>
      <c r="K102" s="13"/>
      <c r="L102" s="205">
        <f t="shared" si="10"/>
        <v>0.002809953703703704</v>
      </c>
      <c r="M102" s="72"/>
      <c r="N102" s="68"/>
      <c r="O102" s="9"/>
      <c r="P102" s="1">
        <v>4</v>
      </c>
      <c r="Q102" s="1">
        <v>2.78</v>
      </c>
    </row>
    <row r="103" spans="1:17" ht="16.5" customHeight="1" thickBot="1">
      <c r="A103" s="73">
        <v>6</v>
      </c>
      <c r="B103" s="74">
        <v>130</v>
      </c>
      <c r="C103" s="74" t="s">
        <v>45</v>
      </c>
      <c r="D103" s="161" t="s">
        <v>182</v>
      </c>
      <c r="E103" s="158" t="s">
        <v>149</v>
      </c>
      <c r="F103" s="74"/>
      <c r="G103" s="78" t="s">
        <v>200</v>
      </c>
      <c r="H103" s="80"/>
      <c r="I103" s="74"/>
      <c r="J103" s="80"/>
      <c r="K103" s="190"/>
      <c r="L103" s="203">
        <f t="shared" si="10"/>
        <v>0.0029210648148148147</v>
      </c>
      <c r="M103" s="204"/>
      <c r="N103" s="68"/>
      <c r="O103" s="9"/>
      <c r="P103" s="1">
        <v>4</v>
      </c>
      <c r="Q103" s="1">
        <v>12.38</v>
      </c>
    </row>
    <row r="104" spans="1:15" ht="14.25" thickBot="1" thickTop="1">
      <c r="A104" s="9"/>
      <c r="B104" s="12"/>
      <c r="C104" s="12"/>
      <c r="D104" s="30"/>
      <c r="E104" s="57"/>
      <c r="F104" s="12"/>
      <c r="G104" s="12"/>
      <c r="H104" s="23"/>
      <c r="I104" s="12"/>
      <c r="J104" s="23"/>
      <c r="K104" s="13"/>
      <c r="L104" s="207">
        <f>(P66*60+Q66)/86400</f>
        <v>0</v>
      </c>
      <c r="M104" s="72"/>
      <c r="N104" s="68"/>
      <c r="O104" s="9"/>
    </row>
    <row r="105" spans="1:15" ht="13.5" thickTop="1">
      <c r="A105" s="9"/>
      <c r="B105" s="12"/>
      <c r="C105" s="12"/>
      <c r="D105" s="30"/>
      <c r="E105" s="57"/>
      <c r="F105" s="12"/>
      <c r="G105" s="12"/>
      <c r="H105" s="23"/>
      <c r="I105" s="12"/>
      <c r="J105" s="23"/>
      <c r="K105" s="13"/>
      <c r="L105" s="205"/>
      <c r="M105" s="72"/>
      <c r="N105" s="68"/>
      <c r="O105" s="9"/>
    </row>
    <row r="106" spans="2:12" ht="12.75">
      <c r="B106" s="135" t="s">
        <v>107</v>
      </c>
      <c r="L106" s="135" t="s">
        <v>284</v>
      </c>
    </row>
    <row r="107" spans="2:12" ht="12.75">
      <c r="B107" s="135" t="s">
        <v>108</v>
      </c>
      <c r="L107" s="135" t="s">
        <v>283</v>
      </c>
    </row>
    <row r="108" spans="2:3" ht="12.75">
      <c r="B108" s="135" t="s">
        <v>111</v>
      </c>
      <c r="C108" s="135"/>
    </row>
    <row r="109" spans="2:3" ht="12.75">
      <c r="B109" s="135"/>
      <c r="C109" s="135"/>
    </row>
    <row r="111" spans="1:15" ht="12.75">
      <c r="A111" s="341" t="s">
        <v>109</v>
      </c>
      <c r="B111" s="341"/>
      <c r="C111" s="341"/>
      <c r="D111" s="341"/>
      <c r="L111" s="347" t="s">
        <v>110</v>
      </c>
      <c r="M111" s="347"/>
      <c r="N111" s="347"/>
      <c r="O111" s="347"/>
    </row>
  </sheetData>
  <sheetProtection/>
  <mergeCells count="15">
    <mergeCell ref="A1:O1"/>
    <mergeCell ref="A2:O2"/>
    <mergeCell ref="A3:D3"/>
    <mergeCell ref="A33:D33"/>
    <mergeCell ref="L33:O33"/>
    <mergeCell ref="D36:H36"/>
    <mergeCell ref="L36:M36"/>
    <mergeCell ref="G3:O3"/>
    <mergeCell ref="A69:D69"/>
    <mergeCell ref="L69:O69"/>
    <mergeCell ref="C4:J4"/>
    <mergeCell ref="A111:D111"/>
    <mergeCell ref="L111:O111"/>
    <mergeCell ref="L72:M72"/>
    <mergeCell ref="D72:H72"/>
  </mergeCells>
  <printOptions/>
  <pageMargins left="0.7874015748031497" right="0.3937007874015748" top="0.3937007874015748" bottom="0.3937007874015748" header="0.5118110236220472" footer="0.1968503937007874"/>
  <pageSetup horizontalDpi="600" verticalDpi="600" orientation="portrait" paperSize="9" r:id="rId2"/>
  <rowBreaks count="2" manualBreakCount="2">
    <brk id="35" max="14" man="1"/>
    <brk id="70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F0"/>
  </sheetPr>
  <dimension ref="A1:AE38"/>
  <sheetViews>
    <sheetView view="pageBreakPreview" zoomScaleSheetLayoutView="100" workbookViewId="0" topLeftCell="A19">
      <selection activeCell="A1" sqref="A1:O39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8515625" style="1" customWidth="1"/>
    <col min="5" max="5" width="7.421875" style="1" hidden="1" customWidth="1"/>
    <col min="6" max="6" width="6.7109375" style="1" customWidth="1"/>
    <col min="7" max="7" width="26.140625" style="1" hidden="1" customWidth="1"/>
    <col min="8" max="8" width="17.140625" style="1" customWidth="1"/>
    <col min="9" max="9" width="22.7109375" style="1" hidden="1" customWidth="1"/>
    <col min="10" max="10" width="15.28125" style="1" hidden="1" customWidth="1"/>
    <col min="11" max="11" width="0.71875" style="1" hidden="1" customWidth="1"/>
    <col min="12" max="12" width="8.421875" style="1" customWidth="1"/>
    <col min="13" max="13" width="7.28125" style="1" customWidth="1"/>
    <col min="14" max="14" width="6.7109375" style="1" hidden="1" customWidth="1"/>
    <col min="15" max="15" width="7.851562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5.5" customHeight="1">
      <c r="A1" s="336" t="str">
        <f>N_sor1</f>
        <v>Кубок России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30.75" customHeight="1">
      <c r="A2" s="337" t="str">
        <f>N_sor2</f>
        <v>среди ветеранов конькобежного спорта (многоборье)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30" customHeight="1">
      <c r="A3" s="338" t="s">
        <v>22</v>
      </c>
      <c r="B3" s="338"/>
      <c r="C3" s="338"/>
      <c r="D3" s="338"/>
      <c r="E3" s="25"/>
      <c r="F3" s="25"/>
      <c r="G3" s="25"/>
      <c r="H3" s="339" t="str">
        <f>D_d2</f>
        <v>10 февраля 2013</v>
      </c>
      <c r="I3" s="339"/>
      <c r="J3" s="339"/>
      <c r="K3" s="339"/>
      <c r="L3" s="339"/>
      <c r="M3" s="339"/>
      <c r="N3" s="339"/>
      <c r="O3" s="339"/>
    </row>
    <row r="4" spans="2:31" ht="24" customHeight="1">
      <c r="B4" s="35"/>
      <c r="C4" s="334" t="str">
        <f>N_un</f>
        <v>Мужчины</v>
      </c>
      <c r="D4" s="334"/>
      <c r="E4" s="334"/>
      <c r="F4" s="334"/>
      <c r="G4" s="334"/>
      <c r="H4" s="334"/>
      <c r="I4" s="334"/>
      <c r="J4" s="334"/>
      <c r="K4" s="35"/>
      <c r="L4" s="40" t="s">
        <v>32</v>
      </c>
      <c r="M4" s="35"/>
      <c r="N4" s="35"/>
      <c r="O4" s="35"/>
      <c r="P4" s="4"/>
      <c r="Q4" s="5" t="s">
        <v>40</v>
      </c>
      <c r="R4" s="5"/>
      <c r="S4" s="5"/>
      <c r="T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</row>
    <row r="5" spans="1:31" ht="16.5" customHeight="1" thickBot="1">
      <c r="A5" s="2" t="s">
        <v>4</v>
      </c>
      <c r="B5" s="2" t="s">
        <v>0</v>
      </c>
      <c r="C5" s="21" t="s">
        <v>6</v>
      </c>
      <c r="D5" s="2" t="s">
        <v>2</v>
      </c>
      <c r="E5" s="2"/>
      <c r="F5" s="2" t="s">
        <v>340</v>
      </c>
      <c r="G5" s="2"/>
      <c r="H5" s="2" t="s">
        <v>38</v>
      </c>
      <c r="I5" s="2"/>
      <c r="J5" s="2" t="s">
        <v>7</v>
      </c>
      <c r="K5" s="2"/>
      <c r="L5" s="22" t="s">
        <v>3</v>
      </c>
      <c r="M5" s="22" t="s">
        <v>8</v>
      </c>
      <c r="N5" s="22" t="s">
        <v>12</v>
      </c>
      <c r="O5" s="2" t="s">
        <v>5</v>
      </c>
      <c r="P5" s="4"/>
      <c r="Q5" s="41"/>
      <c r="R5" s="41"/>
      <c r="S5" s="5"/>
      <c r="T5" s="5"/>
      <c r="U5" s="5"/>
      <c r="V5" s="5"/>
      <c r="W5" s="12"/>
      <c r="X5" s="5"/>
      <c r="Y5" s="5"/>
      <c r="Z5" s="5"/>
      <c r="AA5" s="5"/>
      <c r="AB5" s="5"/>
      <c r="AC5" s="5"/>
      <c r="AD5" s="5"/>
      <c r="AE5" s="5"/>
    </row>
    <row r="6" spans="1:31" ht="15.75" customHeight="1" thickTop="1">
      <c r="A6" s="183">
        <v>1</v>
      </c>
      <c r="B6" s="60">
        <v>50</v>
      </c>
      <c r="C6" s="60" t="s">
        <v>44</v>
      </c>
      <c r="D6" s="95" t="s">
        <v>233</v>
      </c>
      <c r="E6" s="70"/>
      <c r="F6" s="184">
        <v>35</v>
      </c>
      <c r="G6" s="71"/>
      <c r="H6" s="66" t="s">
        <v>234</v>
      </c>
      <c r="I6" s="66"/>
      <c r="J6" s="66" t="s">
        <v>67</v>
      </c>
      <c r="K6" s="98"/>
      <c r="L6" s="211">
        <f aca="true" t="shared" si="0" ref="L6:L29">(P6*60+Q6)/86400</f>
        <v>0.0013820601851851852</v>
      </c>
      <c r="M6" s="202">
        <f aca="true" t="shared" si="1" ref="M6:M29">ROUNDDOWN(L6*86400/3,3)</f>
        <v>39.803</v>
      </c>
      <c r="N6" s="295">
        <f aca="true" t="shared" si="2" ref="N6:N29">(L6-L$6)*86400</f>
        <v>0</v>
      </c>
      <c r="O6" s="61" t="s">
        <v>46</v>
      </c>
      <c r="P6" s="4">
        <v>1</v>
      </c>
      <c r="Q6" s="41">
        <v>59.41</v>
      </c>
      <c r="R6" s="41"/>
      <c r="S6" s="5"/>
      <c r="T6" s="5"/>
      <c r="U6" s="5"/>
      <c r="V6" s="5"/>
      <c r="W6" s="12"/>
      <c r="X6" s="5"/>
      <c r="Y6" s="5"/>
      <c r="Z6" s="5"/>
      <c r="AA6" s="5"/>
      <c r="AB6" s="5"/>
      <c r="AC6" s="5"/>
      <c r="AD6" s="5"/>
      <c r="AE6" s="5"/>
    </row>
    <row r="7" spans="1:31" ht="15.75" customHeight="1" thickBot="1">
      <c r="A7" s="73">
        <v>2</v>
      </c>
      <c r="B7" s="74">
        <v>51</v>
      </c>
      <c r="C7" s="74" t="s">
        <v>45</v>
      </c>
      <c r="D7" s="75" t="s">
        <v>235</v>
      </c>
      <c r="E7" s="77"/>
      <c r="F7" s="169">
        <v>35</v>
      </c>
      <c r="G7" s="77"/>
      <c r="H7" s="78" t="s">
        <v>57</v>
      </c>
      <c r="I7" s="78" t="s">
        <v>101</v>
      </c>
      <c r="J7" s="78" t="s">
        <v>102</v>
      </c>
      <c r="K7" s="80"/>
      <c r="L7" s="203">
        <f t="shared" si="0"/>
        <v>0.001557638888888889</v>
      </c>
      <c r="M7" s="204">
        <f t="shared" si="1"/>
        <v>44.86</v>
      </c>
      <c r="N7" s="68">
        <f t="shared" si="2"/>
        <v>15.17000000000001</v>
      </c>
      <c r="O7" s="9" t="s">
        <v>46</v>
      </c>
      <c r="P7" s="4">
        <v>2</v>
      </c>
      <c r="Q7" s="41">
        <v>14.58</v>
      </c>
      <c r="R7" s="41"/>
      <c r="S7" s="5"/>
      <c r="T7" s="5"/>
      <c r="U7" s="5"/>
      <c r="V7" s="5"/>
      <c r="W7" s="12"/>
      <c r="X7" s="5"/>
      <c r="Y7" s="5"/>
      <c r="Z7" s="5"/>
      <c r="AA7" s="5"/>
      <c r="AB7" s="5"/>
      <c r="AC7" s="5"/>
      <c r="AD7" s="5"/>
      <c r="AE7" s="5"/>
    </row>
    <row r="8" spans="1:31" ht="15.75" customHeight="1" thickTop="1">
      <c r="A8" s="183">
        <v>1</v>
      </c>
      <c r="B8" s="60">
        <v>55</v>
      </c>
      <c r="C8" s="60" t="s">
        <v>45</v>
      </c>
      <c r="D8" s="69" t="s">
        <v>223</v>
      </c>
      <c r="E8" s="70"/>
      <c r="F8" s="200">
        <v>40</v>
      </c>
      <c r="G8" s="71"/>
      <c r="H8" s="66" t="s">
        <v>57</v>
      </c>
      <c r="I8" s="66"/>
      <c r="J8" s="66" t="s">
        <v>67</v>
      </c>
      <c r="K8" s="98"/>
      <c r="L8" s="211">
        <f t="shared" si="0"/>
        <v>0.001410300925925926</v>
      </c>
      <c r="M8" s="202">
        <f t="shared" si="1"/>
        <v>40.616</v>
      </c>
      <c r="N8" s="68">
        <f t="shared" si="2"/>
        <v>2.440000000000004</v>
      </c>
      <c r="O8" s="9" t="str">
        <f aca="true" t="shared" si="3" ref="O8:O14">IF(L8&lt;=126.5,"КМС",IF(L8&lt;=135,"I разр.",IF(L8&lt;=143.5,"II разр.",IF(L8&lt;=156,"III разр.",IF(L8&lt;=168,"I юн.",IF(L8&lt;=180,"II юн.",IF(L8&lt;=195,"III юн.","")))))))</f>
        <v>КМС</v>
      </c>
      <c r="P8" s="4">
        <v>2</v>
      </c>
      <c r="Q8" s="41">
        <v>1.85</v>
      </c>
      <c r="R8" s="41"/>
      <c r="S8" s="5"/>
      <c r="T8" s="5"/>
      <c r="U8" s="5"/>
      <c r="V8" s="5"/>
      <c r="W8" s="12"/>
      <c r="X8" s="5"/>
      <c r="Y8" s="5"/>
      <c r="Z8" s="5"/>
      <c r="AA8" s="5"/>
      <c r="AB8" s="5"/>
      <c r="AC8" s="5"/>
      <c r="AD8" s="5"/>
      <c r="AE8" s="5"/>
    </row>
    <row r="9" spans="1:31" ht="15.75" customHeight="1">
      <c r="A9" s="9">
        <v>2</v>
      </c>
      <c r="B9" s="12">
        <v>53</v>
      </c>
      <c r="C9" s="12" t="s">
        <v>44</v>
      </c>
      <c r="D9" s="30" t="s">
        <v>225</v>
      </c>
      <c r="E9" s="64"/>
      <c r="F9" s="156">
        <v>40</v>
      </c>
      <c r="G9" s="37"/>
      <c r="H9" s="23" t="s">
        <v>226</v>
      </c>
      <c r="I9" s="24"/>
      <c r="J9" s="24" t="s">
        <v>72</v>
      </c>
      <c r="K9" s="67"/>
      <c r="L9" s="205">
        <f t="shared" si="0"/>
        <v>0.0014445601851851852</v>
      </c>
      <c r="M9" s="72">
        <f t="shared" si="1"/>
        <v>41.603</v>
      </c>
      <c r="N9" s="68">
        <f t="shared" si="2"/>
        <v>5.400000000000005</v>
      </c>
      <c r="O9" s="9" t="str">
        <f t="shared" si="3"/>
        <v>КМС</v>
      </c>
      <c r="P9" s="4">
        <v>2</v>
      </c>
      <c r="Q9" s="41">
        <v>4.81</v>
      </c>
      <c r="R9" s="41"/>
      <c r="S9" s="5"/>
      <c r="T9" s="5"/>
      <c r="U9" s="5"/>
      <c r="V9" s="5"/>
      <c r="W9" s="12"/>
      <c r="X9" s="5"/>
      <c r="Y9" s="5"/>
      <c r="Z9" s="5"/>
      <c r="AA9" s="5"/>
      <c r="AB9" s="5"/>
      <c r="AC9" s="5"/>
      <c r="AD9" s="5"/>
      <c r="AE9" s="5"/>
    </row>
    <row r="10" spans="1:31" ht="15.75" customHeight="1">
      <c r="A10" s="9">
        <v>3</v>
      </c>
      <c r="B10" s="12">
        <v>60</v>
      </c>
      <c r="C10" s="12" t="s">
        <v>44</v>
      </c>
      <c r="D10" s="30" t="s">
        <v>221</v>
      </c>
      <c r="E10" s="64"/>
      <c r="F10" s="156">
        <v>40</v>
      </c>
      <c r="G10" s="37"/>
      <c r="H10" s="24" t="s">
        <v>198</v>
      </c>
      <c r="I10" s="24"/>
      <c r="J10" s="24" t="s">
        <v>58</v>
      </c>
      <c r="K10" s="23"/>
      <c r="L10" s="205">
        <f t="shared" si="0"/>
        <v>0.0014746527777777776</v>
      </c>
      <c r="M10" s="72">
        <f t="shared" si="1"/>
        <v>42.47</v>
      </c>
      <c r="N10" s="68">
        <f t="shared" si="2"/>
        <v>7.999999999999989</v>
      </c>
      <c r="O10" s="9" t="str">
        <f t="shared" si="3"/>
        <v>КМС</v>
      </c>
      <c r="P10" s="4">
        <v>2</v>
      </c>
      <c r="Q10" s="41">
        <v>7.41</v>
      </c>
      <c r="R10" s="41"/>
      <c r="S10" s="5"/>
      <c r="T10" s="5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</row>
    <row r="11" spans="1:31" ht="15.75" customHeight="1">
      <c r="A11" s="9">
        <v>4</v>
      </c>
      <c r="B11" s="12">
        <v>52</v>
      </c>
      <c r="C11" s="12" t="s">
        <v>45</v>
      </c>
      <c r="D11" s="36" t="s">
        <v>231</v>
      </c>
      <c r="E11" s="64"/>
      <c r="F11" s="165">
        <v>40</v>
      </c>
      <c r="G11" s="37"/>
      <c r="H11" s="24" t="s">
        <v>104</v>
      </c>
      <c r="I11" s="24"/>
      <c r="J11" s="24" t="s">
        <v>48</v>
      </c>
      <c r="K11" s="23"/>
      <c r="L11" s="205">
        <f t="shared" si="0"/>
        <v>0.0014983796296296297</v>
      </c>
      <c r="M11" s="72">
        <f t="shared" si="1"/>
        <v>43.153</v>
      </c>
      <c r="N11" s="68">
        <f t="shared" si="2"/>
        <v>10.050000000000004</v>
      </c>
      <c r="O11" s="9" t="str">
        <f t="shared" si="3"/>
        <v>КМС</v>
      </c>
      <c r="P11" s="4">
        <v>2</v>
      </c>
      <c r="Q11" s="41">
        <v>9.46</v>
      </c>
      <c r="R11" s="41"/>
      <c r="S11" s="5"/>
      <c r="T11" s="5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</row>
    <row r="12" spans="1:31" ht="15.75" customHeight="1">
      <c r="A12" s="9">
        <v>5</v>
      </c>
      <c r="B12" s="12">
        <v>58</v>
      </c>
      <c r="C12" s="12" t="s">
        <v>44</v>
      </c>
      <c r="D12" s="30" t="s">
        <v>232</v>
      </c>
      <c r="E12" s="64"/>
      <c r="F12" s="156">
        <v>40</v>
      </c>
      <c r="G12" s="37"/>
      <c r="H12" s="23" t="s">
        <v>57</v>
      </c>
      <c r="I12" s="24"/>
      <c r="J12" s="24" t="s">
        <v>55</v>
      </c>
      <c r="K12" s="23"/>
      <c r="L12" s="205">
        <f t="shared" si="0"/>
        <v>0.001501736111111111</v>
      </c>
      <c r="M12" s="72">
        <f t="shared" si="1"/>
        <v>43.25</v>
      </c>
      <c r="N12" s="68">
        <f t="shared" si="2"/>
        <v>10.339999999999993</v>
      </c>
      <c r="O12" s="9" t="str">
        <f t="shared" si="3"/>
        <v>КМС</v>
      </c>
      <c r="P12" s="4">
        <v>2</v>
      </c>
      <c r="Q12" s="41">
        <v>9.75</v>
      </c>
      <c r="R12" s="41"/>
      <c r="S12" s="5"/>
      <c r="T12" s="5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</row>
    <row r="13" spans="1:31" ht="15.75" customHeight="1">
      <c r="A13" s="9">
        <v>6</v>
      </c>
      <c r="B13" s="12">
        <v>57</v>
      </c>
      <c r="C13" s="12" t="s">
        <v>45</v>
      </c>
      <c r="D13" s="36" t="s">
        <v>229</v>
      </c>
      <c r="E13" s="64"/>
      <c r="F13" s="165">
        <v>40</v>
      </c>
      <c r="G13" s="37"/>
      <c r="H13" s="24" t="s">
        <v>230</v>
      </c>
      <c r="I13" s="24"/>
      <c r="J13" s="24" t="s">
        <v>86</v>
      </c>
      <c r="K13" s="67"/>
      <c r="L13" s="205">
        <f t="shared" si="0"/>
        <v>0.00155</v>
      </c>
      <c r="M13" s="72">
        <f t="shared" si="1"/>
        <v>44.64</v>
      </c>
      <c r="N13" s="68">
        <f t="shared" si="2"/>
        <v>14.509999999999996</v>
      </c>
      <c r="O13" s="9" t="str">
        <f t="shared" si="3"/>
        <v>КМС</v>
      </c>
      <c r="P13" s="4">
        <v>2</v>
      </c>
      <c r="Q13" s="41">
        <v>13.92</v>
      </c>
      <c r="R13" s="41"/>
      <c r="S13" s="5"/>
      <c r="T13" s="5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</row>
    <row r="14" spans="1:31" ht="15.75" customHeight="1" thickBot="1">
      <c r="A14" s="73">
        <v>7</v>
      </c>
      <c r="B14" s="74">
        <v>59</v>
      </c>
      <c r="C14" s="74" t="s">
        <v>44</v>
      </c>
      <c r="D14" s="79" t="s">
        <v>224</v>
      </c>
      <c r="E14" s="76"/>
      <c r="F14" s="199">
        <v>40</v>
      </c>
      <c r="G14" s="77"/>
      <c r="H14" s="78" t="s">
        <v>198</v>
      </c>
      <c r="I14" s="78"/>
      <c r="J14" s="78" t="s">
        <v>65</v>
      </c>
      <c r="K14" s="201"/>
      <c r="L14" s="203">
        <f t="shared" si="0"/>
        <v>0.0016231481481481483</v>
      </c>
      <c r="M14" s="204">
        <f t="shared" si="1"/>
        <v>46.746</v>
      </c>
      <c r="N14" s="68">
        <f t="shared" si="2"/>
        <v>20.830000000000016</v>
      </c>
      <c r="O14" s="9" t="str">
        <f t="shared" si="3"/>
        <v>КМС</v>
      </c>
      <c r="P14" s="4">
        <v>2</v>
      </c>
      <c r="Q14" s="41">
        <v>20.24</v>
      </c>
      <c r="R14" s="41"/>
      <c r="S14" s="5"/>
      <c r="T14" s="5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</row>
    <row r="15" spans="1:31" ht="15.75" customHeight="1" thickTop="1">
      <c r="A15" s="183">
        <v>1</v>
      </c>
      <c r="B15" s="60">
        <v>63</v>
      </c>
      <c r="C15" s="60" t="s">
        <v>44</v>
      </c>
      <c r="D15" s="95" t="s">
        <v>219</v>
      </c>
      <c r="E15" s="70"/>
      <c r="F15" s="184">
        <v>45</v>
      </c>
      <c r="G15" s="71"/>
      <c r="H15" s="91" t="s">
        <v>200</v>
      </c>
      <c r="I15" s="66"/>
      <c r="J15" s="66" t="s">
        <v>53</v>
      </c>
      <c r="K15" s="98"/>
      <c r="L15" s="211">
        <f t="shared" si="0"/>
        <v>0.0013716435185185184</v>
      </c>
      <c r="M15" s="202">
        <f t="shared" si="1"/>
        <v>39.503</v>
      </c>
      <c r="N15" s="68">
        <f t="shared" si="2"/>
        <v>-0.9000000000000132</v>
      </c>
      <c r="O15" s="9" t="s">
        <v>46</v>
      </c>
      <c r="P15" s="4">
        <v>1</v>
      </c>
      <c r="Q15" s="41">
        <v>58.51</v>
      </c>
      <c r="R15" s="41"/>
      <c r="S15" s="5"/>
      <c r="T15" s="5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</row>
    <row r="16" spans="1:31" ht="15.75" customHeight="1">
      <c r="A16" s="9">
        <v>2</v>
      </c>
      <c r="B16" s="12">
        <v>61</v>
      </c>
      <c r="C16" s="12" t="s">
        <v>45</v>
      </c>
      <c r="D16" s="36" t="s">
        <v>216</v>
      </c>
      <c r="E16" s="64"/>
      <c r="F16" s="165">
        <v>45</v>
      </c>
      <c r="G16" s="37"/>
      <c r="H16" s="24" t="s">
        <v>200</v>
      </c>
      <c r="I16" s="24"/>
      <c r="J16" s="24" t="s">
        <v>75</v>
      </c>
      <c r="K16" s="67"/>
      <c r="L16" s="205">
        <f t="shared" si="0"/>
        <v>0.0013887731481481483</v>
      </c>
      <c r="M16" s="72">
        <f t="shared" si="1"/>
        <v>39.996</v>
      </c>
      <c r="N16" s="68">
        <f t="shared" si="2"/>
        <v>0.5800000000000152</v>
      </c>
      <c r="O16" s="9" t="s">
        <v>46</v>
      </c>
      <c r="P16" s="4">
        <v>1</v>
      </c>
      <c r="Q16" s="41">
        <v>59.99</v>
      </c>
      <c r="R16" s="41"/>
      <c r="S16" s="5"/>
      <c r="T16" s="5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</row>
    <row r="17" spans="1:31" ht="15.75" customHeight="1">
      <c r="A17" s="9">
        <v>3</v>
      </c>
      <c r="B17" s="12">
        <v>62</v>
      </c>
      <c r="C17" s="12" t="s">
        <v>44</v>
      </c>
      <c r="D17" s="30" t="s">
        <v>217</v>
      </c>
      <c r="E17" s="64"/>
      <c r="F17" s="156">
        <v>45</v>
      </c>
      <c r="G17" s="37"/>
      <c r="H17" s="24" t="s">
        <v>218</v>
      </c>
      <c r="I17" s="24" t="s">
        <v>62</v>
      </c>
      <c r="J17" s="24" t="s">
        <v>116</v>
      </c>
      <c r="K17" s="67"/>
      <c r="L17" s="205">
        <f t="shared" si="0"/>
        <v>0.0014997685185185188</v>
      </c>
      <c r="M17" s="72">
        <f t="shared" si="1"/>
        <v>43.193</v>
      </c>
      <c r="N17" s="68">
        <f t="shared" si="2"/>
        <v>10.170000000000023</v>
      </c>
      <c r="O17" s="9" t="s">
        <v>46</v>
      </c>
      <c r="P17" s="4">
        <v>2</v>
      </c>
      <c r="Q17" s="41">
        <v>9.58</v>
      </c>
      <c r="R17" s="41"/>
      <c r="S17" s="5"/>
      <c r="T17" s="5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</row>
    <row r="18" spans="1:31" ht="15.75" customHeight="1" thickBot="1">
      <c r="A18" s="73">
        <v>4</v>
      </c>
      <c r="B18" s="74">
        <v>64</v>
      </c>
      <c r="C18" s="74" t="s">
        <v>45</v>
      </c>
      <c r="D18" s="75" t="s">
        <v>220</v>
      </c>
      <c r="E18" s="76"/>
      <c r="F18" s="169">
        <v>45</v>
      </c>
      <c r="G18" s="77"/>
      <c r="H18" s="78" t="s">
        <v>187</v>
      </c>
      <c r="I18" s="78"/>
      <c r="J18" s="78" t="s">
        <v>51</v>
      </c>
      <c r="K18" s="80"/>
      <c r="L18" s="203">
        <f t="shared" si="0"/>
        <v>0.001649189814814815</v>
      </c>
      <c r="M18" s="204">
        <f t="shared" si="1"/>
        <v>47.496</v>
      </c>
      <c r="N18" s="68">
        <f t="shared" si="2"/>
        <v>23.08000000000001</v>
      </c>
      <c r="O18" s="9" t="s">
        <v>46</v>
      </c>
      <c r="P18" s="4">
        <v>2</v>
      </c>
      <c r="Q18" s="41">
        <v>22.49</v>
      </c>
      <c r="R18" s="41"/>
      <c r="S18" s="5"/>
      <c r="T18" s="5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</row>
    <row r="19" spans="1:31" ht="15.75" customHeight="1" thickTop="1">
      <c r="A19" s="183">
        <v>1</v>
      </c>
      <c r="B19" s="60">
        <v>69</v>
      </c>
      <c r="C19" s="60" t="s">
        <v>44</v>
      </c>
      <c r="D19" s="95" t="s">
        <v>208</v>
      </c>
      <c r="E19" s="70"/>
      <c r="F19" s="184">
        <v>50</v>
      </c>
      <c r="G19" s="71"/>
      <c r="H19" s="91" t="s">
        <v>209</v>
      </c>
      <c r="I19" s="66" t="s">
        <v>62</v>
      </c>
      <c r="J19" s="66" t="s">
        <v>63</v>
      </c>
      <c r="K19" s="91"/>
      <c r="L19" s="211">
        <f t="shared" si="0"/>
        <v>0.001461111111111111</v>
      </c>
      <c r="M19" s="202">
        <f t="shared" si="1"/>
        <v>42.08</v>
      </c>
      <c r="N19" s="68">
        <f t="shared" si="2"/>
        <v>6.829999999999987</v>
      </c>
      <c r="O19" s="9" t="s">
        <v>46</v>
      </c>
      <c r="P19" s="4">
        <v>2</v>
      </c>
      <c r="Q19" s="41">
        <v>6.24</v>
      </c>
      <c r="R19" s="41"/>
      <c r="S19" s="5"/>
      <c r="T19" s="5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</row>
    <row r="20" spans="1:31" ht="15.75" customHeight="1">
      <c r="A20" s="9">
        <v>2</v>
      </c>
      <c r="B20" s="12">
        <v>66</v>
      </c>
      <c r="C20" s="12" t="s">
        <v>45</v>
      </c>
      <c r="D20" s="36" t="s">
        <v>212</v>
      </c>
      <c r="E20" s="64"/>
      <c r="F20" s="165">
        <v>50</v>
      </c>
      <c r="G20" s="37"/>
      <c r="H20" s="24" t="s">
        <v>57</v>
      </c>
      <c r="I20" s="24"/>
      <c r="J20" s="24" t="s">
        <v>66</v>
      </c>
      <c r="K20" s="23"/>
      <c r="L20" s="205">
        <f t="shared" si="0"/>
        <v>0.0015958333333333332</v>
      </c>
      <c r="M20" s="72">
        <f t="shared" si="1"/>
        <v>45.96</v>
      </c>
      <c r="N20" s="68">
        <f t="shared" si="2"/>
        <v>18.46999999999999</v>
      </c>
      <c r="O20" s="9" t="s">
        <v>46</v>
      </c>
      <c r="P20" s="4">
        <v>2</v>
      </c>
      <c r="Q20" s="41">
        <v>17.88</v>
      </c>
      <c r="R20" s="41"/>
      <c r="S20" s="5"/>
      <c r="T20" s="5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</row>
    <row r="21" spans="1:31" ht="15.75" customHeight="1">
      <c r="A21" s="9">
        <v>3</v>
      </c>
      <c r="B21" s="12">
        <v>68</v>
      </c>
      <c r="C21" s="12" t="s">
        <v>44</v>
      </c>
      <c r="D21" s="30" t="s">
        <v>214</v>
      </c>
      <c r="E21" s="64"/>
      <c r="F21" s="156">
        <v>50</v>
      </c>
      <c r="G21" s="37"/>
      <c r="H21" s="24" t="s">
        <v>215</v>
      </c>
      <c r="I21" s="24"/>
      <c r="J21" s="24" t="s">
        <v>78</v>
      </c>
      <c r="K21" s="67"/>
      <c r="L21" s="205">
        <f t="shared" si="0"/>
        <v>0.0016968750000000002</v>
      </c>
      <c r="M21" s="72">
        <f t="shared" si="1"/>
        <v>48.87</v>
      </c>
      <c r="N21" s="68">
        <f t="shared" si="2"/>
        <v>27.200000000000024</v>
      </c>
      <c r="O21" s="9" t="s">
        <v>46</v>
      </c>
      <c r="P21" s="4">
        <v>2</v>
      </c>
      <c r="Q21" s="41">
        <v>26.61</v>
      </c>
      <c r="R21" s="41"/>
      <c r="S21" s="5"/>
      <c r="T21" s="5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</row>
    <row r="22" spans="1:31" ht="15.75" customHeight="1">
      <c r="A22" s="9">
        <v>4</v>
      </c>
      <c r="B22" s="12">
        <v>67</v>
      </c>
      <c r="C22" s="12" t="s">
        <v>45</v>
      </c>
      <c r="D22" s="36" t="s">
        <v>213</v>
      </c>
      <c r="E22" s="64"/>
      <c r="F22" s="165">
        <v>50</v>
      </c>
      <c r="G22" s="37"/>
      <c r="H22" s="24" t="s">
        <v>57</v>
      </c>
      <c r="I22" s="24"/>
      <c r="J22" s="24" t="s">
        <v>69</v>
      </c>
      <c r="K22" s="23"/>
      <c r="L22" s="205">
        <f t="shared" si="0"/>
        <v>0.001729513888888889</v>
      </c>
      <c r="M22" s="72">
        <f t="shared" si="1"/>
        <v>49.81</v>
      </c>
      <c r="N22" s="68">
        <f t="shared" si="2"/>
        <v>30.020000000000007</v>
      </c>
      <c r="O22" s="9" t="s">
        <v>46</v>
      </c>
      <c r="P22" s="4">
        <v>2</v>
      </c>
      <c r="Q22" s="41">
        <v>29.43</v>
      </c>
      <c r="R22" s="41"/>
      <c r="S22" s="5"/>
      <c r="T22" s="5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</row>
    <row r="23" spans="1:31" ht="15.75" customHeight="1" thickBot="1">
      <c r="A23" s="73">
        <v>5</v>
      </c>
      <c r="B23" s="74">
        <v>65</v>
      </c>
      <c r="C23" s="74" t="s">
        <v>45</v>
      </c>
      <c r="D23" s="75" t="s">
        <v>210</v>
      </c>
      <c r="E23" s="76"/>
      <c r="F23" s="169">
        <v>50</v>
      </c>
      <c r="G23" s="77"/>
      <c r="H23" s="78" t="s">
        <v>241</v>
      </c>
      <c r="I23" s="78"/>
      <c r="J23" s="78" t="s">
        <v>117</v>
      </c>
      <c r="K23" s="201"/>
      <c r="L23" s="203">
        <f t="shared" si="0"/>
        <v>0.0017708333333333332</v>
      </c>
      <c r="M23" s="204">
        <f t="shared" si="1"/>
        <v>51</v>
      </c>
      <c r="N23" s="68">
        <f t="shared" si="2"/>
        <v>33.589999999999996</v>
      </c>
      <c r="O23" s="9" t="s">
        <v>46</v>
      </c>
      <c r="P23" s="4">
        <v>2</v>
      </c>
      <c r="Q23" s="41">
        <v>33</v>
      </c>
      <c r="R23" s="41"/>
      <c r="S23" s="5"/>
      <c r="T23" s="5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</row>
    <row r="24" spans="1:31" ht="15.75" customHeight="1" thickBot="1" thickTop="1">
      <c r="A24" s="173">
        <v>1</v>
      </c>
      <c r="B24" s="174">
        <v>70</v>
      </c>
      <c r="C24" s="174" t="s">
        <v>44</v>
      </c>
      <c r="D24" s="175" t="s">
        <v>207</v>
      </c>
      <c r="E24" s="210"/>
      <c r="F24" s="176">
        <v>55</v>
      </c>
      <c r="G24" s="186"/>
      <c r="H24" s="178" t="s">
        <v>198</v>
      </c>
      <c r="I24" s="177"/>
      <c r="J24" s="177" t="s">
        <v>71</v>
      </c>
      <c r="K24" s="178"/>
      <c r="L24" s="207">
        <f t="shared" si="0"/>
        <v>0.0016063657407407407</v>
      </c>
      <c r="M24" s="208">
        <f t="shared" si="1"/>
        <v>46.263</v>
      </c>
      <c r="N24" s="68">
        <f t="shared" si="2"/>
        <v>19.379999999999995</v>
      </c>
      <c r="O24" s="9" t="s">
        <v>46</v>
      </c>
      <c r="P24" s="4">
        <v>2</v>
      </c>
      <c r="Q24" s="41">
        <v>18.79</v>
      </c>
      <c r="R24" s="41"/>
      <c r="S24" s="5"/>
      <c r="T24" s="5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</row>
    <row r="25" spans="1:31" ht="15.75" customHeight="1" thickTop="1">
      <c r="A25" s="9">
        <v>1</v>
      </c>
      <c r="B25" s="12">
        <v>71</v>
      </c>
      <c r="C25" s="12" t="s">
        <v>44</v>
      </c>
      <c r="D25" s="30" t="s">
        <v>201</v>
      </c>
      <c r="E25" s="64"/>
      <c r="F25" s="156">
        <v>60</v>
      </c>
      <c r="G25" s="37"/>
      <c r="H25" s="23" t="s">
        <v>87</v>
      </c>
      <c r="I25" s="24" t="s">
        <v>74</v>
      </c>
      <c r="J25" s="24" t="s">
        <v>71</v>
      </c>
      <c r="K25" s="67"/>
      <c r="L25" s="205">
        <f t="shared" si="0"/>
        <v>0.0015398148148148148</v>
      </c>
      <c r="M25" s="72">
        <f t="shared" si="1"/>
        <v>44.346</v>
      </c>
      <c r="N25" s="68">
        <f t="shared" si="2"/>
        <v>13.630000000000003</v>
      </c>
      <c r="O25" s="9" t="s">
        <v>46</v>
      </c>
      <c r="P25" s="4">
        <v>2</v>
      </c>
      <c r="Q25" s="41">
        <v>13.04</v>
      </c>
      <c r="R25" s="41"/>
      <c r="S25" s="5"/>
      <c r="T25" s="5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</row>
    <row r="26" spans="1:31" ht="15.75" customHeight="1">
      <c r="A26" s="9">
        <v>2</v>
      </c>
      <c r="B26" s="12">
        <v>73</v>
      </c>
      <c r="C26" s="12" t="s">
        <v>45</v>
      </c>
      <c r="D26" s="36" t="s">
        <v>204</v>
      </c>
      <c r="E26" s="64"/>
      <c r="F26" s="165">
        <v>60</v>
      </c>
      <c r="G26" s="37"/>
      <c r="H26" s="24" t="s">
        <v>205</v>
      </c>
      <c r="I26" s="24"/>
      <c r="J26" s="24" t="s">
        <v>71</v>
      </c>
      <c r="K26" s="23"/>
      <c r="L26" s="205">
        <f t="shared" si="0"/>
        <v>0.001637037037037037</v>
      </c>
      <c r="M26" s="72">
        <f t="shared" si="1"/>
        <v>47.146</v>
      </c>
      <c r="N26" s="68">
        <f t="shared" si="2"/>
        <v>22.03000000000001</v>
      </c>
      <c r="O26" s="9" t="s">
        <v>46</v>
      </c>
      <c r="P26" s="4">
        <v>2</v>
      </c>
      <c r="Q26" s="41">
        <v>21.44</v>
      </c>
      <c r="R26" s="41"/>
      <c r="S26" s="5"/>
      <c r="T26" s="5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</row>
    <row r="27" spans="1:31" ht="15.75" customHeight="1">
      <c r="A27" s="9">
        <v>3</v>
      </c>
      <c r="B27" s="12">
        <v>72</v>
      </c>
      <c r="C27" s="12" t="s">
        <v>44</v>
      </c>
      <c r="D27" s="30" t="s">
        <v>202</v>
      </c>
      <c r="E27" s="64"/>
      <c r="F27" s="156">
        <v>60</v>
      </c>
      <c r="G27" s="37"/>
      <c r="H27" s="23" t="s">
        <v>203</v>
      </c>
      <c r="I27" s="24"/>
      <c r="J27" s="24" t="s">
        <v>55</v>
      </c>
      <c r="K27" s="67"/>
      <c r="L27" s="205">
        <f t="shared" si="0"/>
        <v>0.0016386574074074073</v>
      </c>
      <c r="M27" s="72">
        <f t="shared" si="1"/>
        <v>47.193</v>
      </c>
      <c r="N27" s="68">
        <f t="shared" si="2"/>
        <v>22.169999999999987</v>
      </c>
      <c r="O27" s="9" t="s">
        <v>46</v>
      </c>
      <c r="P27" s="4">
        <v>2</v>
      </c>
      <c r="Q27" s="41">
        <v>21.58</v>
      </c>
      <c r="R27" s="41"/>
      <c r="S27" s="5"/>
      <c r="T27" s="5"/>
      <c r="U27" s="5"/>
      <c r="V27" s="5"/>
      <c r="W27" s="12"/>
      <c r="X27" s="5"/>
      <c r="Y27" s="5"/>
      <c r="Z27" s="5"/>
      <c r="AA27" s="5"/>
      <c r="AB27" s="5"/>
      <c r="AC27" s="5"/>
      <c r="AD27" s="5"/>
      <c r="AE27" s="5"/>
    </row>
    <row r="28" spans="1:31" ht="15.75" customHeight="1" thickBot="1">
      <c r="A28" s="73">
        <v>4</v>
      </c>
      <c r="B28" s="74">
        <v>74</v>
      </c>
      <c r="C28" s="74" t="s">
        <v>45</v>
      </c>
      <c r="D28" s="75" t="s">
        <v>206</v>
      </c>
      <c r="E28" s="76"/>
      <c r="F28" s="169">
        <v>60</v>
      </c>
      <c r="G28" s="77"/>
      <c r="H28" s="78" t="s">
        <v>57</v>
      </c>
      <c r="I28" s="78"/>
      <c r="J28" s="78" t="s">
        <v>76</v>
      </c>
      <c r="K28" s="80"/>
      <c r="L28" s="203">
        <f t="shared" si="0"/>
        <v>0.0016547453703703704</v>
      </c>
      <c r="M28" s="204">
        <f t="shared" si="1"/>
        <v>47.656</v>
      </c>
      <c r="N28" s="68">
        <f t="shared" si="2"/>
        <v>23.560000000000006</v>
      </c>
      <c r="O28" s="9" t="s">
        <v>46</v>
      </c>
      <c r="P28" s="4">
        <v>2</v>
      </c>
      <c r="Q28" s="41">
        <v>22.97</v>
      </c>
      <c r="R28" s="41"/>
      <c r="S28" s="5"/>
      <c r="T28" s="5"/>
      <c r="U28" s="5"/>
      <c r="V28" s="5"/>
      <c r="W28" s="12"/>
      <c r="X28" s="5"/>
      <c r="Y28" s="5"/>
      <c r="Z28" s="5"/>
      <c r="AA28" s="5"/>
      <c r="AB28" s="5"/>
      <c r="AC28" s="5"/>
      <c r="AD28" s="5"/>
      <c r="AE28" s="5"/>
    </row>
    <row r="29" spans="1:31" ht="14.25" customHeight="1" hidden="1" thickBot="1" thickTop="1">
      <c r="A29" s="73"/>
      <c r="B29" s="74"/>
      <c r="C29" s="74" t="s">
        <v>44</v>
      </c>
      <c r="D29" s="79" t="s">
        <v>175</v>
      </c>
      <c r="E29" s="76"/>
      <c r="F29" s="199" t="s">
        <v>149</v>
      </c>
      <c r="G29" s="77"/>
      <c r="H29" s="80" t="s">
        <v>57</v>
      </c>
      <c r="I29" s="78"/>
      <c r="J29" s="78"/>
      <c r="K29" s="201"/>
      <c r="L29" s="207">
        <f t="shared" si="0"/>
        <v>0.001409375</v>
      </c>
      <c r="M29" s="208">
        <f t="shared" si="1"/>
        <v>40.59</v>
      </c>
      <c r="N29" s="68">
        <f t="shared" si="2"/>
        <v>2.3600000000000043</v>
      </c>
      <c r="O29" s="9" t="str">
        <f>IF(L29&lt;=126.5,"КМС",IF(L29&lt;=135,"I разр.",IF(L29&lt;=143.5,"II разр.",IF(L29&lt;=156,"III разр.",IF(L29&lt;=168,"I юн.",IF(L29&lt;=180,"II юн.",IF(L29&lt;=195,"III юн.","")))))))</f>
        <v>КМС</v>
      </c>
      <c r="P29" s="4">
        <v>2</v>
      </c>
      <c r="Q29" s="41">
        <v>1.77</v>
      </c>
      <c r="R29" s="41"/>
      <c r="S29" s="5"/>
      <c r="T29" s="5"/>
      <c r="U29" s="5"/>
      <c r="V29" s="5"/>
      <c r="W29" s="12"/>
      <c r="X29" s="5"/>
      <c r="Y29" s="5"/>
      <c r="Z29" s="5"/>
      <c r="AA29" s="5"/>
      <c r="AB29" s="5"/>
      <c r="AC29" s="5"/>
      <c r="AD29" s="5"/>
      <c r="AE29" s="5"/>
    </row>
    <row r="30" ht="13.5" thickTop="1"/>
    <row r="32" spans="2:12" ht="12.75">
      <c r="B32" s="135" t="s">
        <v>122</v>
      </c>
      <c r="L32" s="135" t="s">
        <v>341</v>
      </c>
    </row>
    <row r="33" spans="2:12" ht="12.75">
      <c r="B33" s="135" t="s">
        <v>343</v>
      </c>
      <c r="L33" s="135" t="s">
        <v>342</v>
      </c>
    </row>
    <row r="34" spans="2:3" ht="12.75">
      <c r="B34" s="135" t="s">
        <v>344</v>
      </c>
      <c r="C34" s="135"/>
    </row>
    <row r="38" spans="1:15" ht="12.75">
      <c r="A38" s="341" t="s">
        <v>109</v>
      </c>
      <c r="B38" s="341"/>
      <c r="C38" s="341"/>
      <c r="D38" s="341"/>
      <c r="L38" s="342" t="s">
        <v>110</v>
      </c>
      <c r="M38" s="342"/>
      <c r="N38" s="342"/>
      <c r="O38" s="342"/>
    </row>
  </sheetData>
  <sheetProtection/>
  <mergeCells count="7">
    <mergeCell ref="A38:D38"/>
    <mergeCell ref="L38:O38"/>
    <mergeCell ref="H3:O3"/>
    <mergeCell ref="C4:J4"/>
    <mergeCell ref="A1:O1"/>
    <mergeCell ref="A2:O2"/>
    <mergeCell ref="A3:D3"/>
  </mergeCells>
  <printOptions/>
  <pageMargins left="0.9055118110236221" right="0.3937007874015748" top="0.3937007874015748" bottom="0.3937007874015748" header="0.5118110236220472" footer="0.11811023622047245"/>
  <pageSetup horizontalDpi="600" verticalDpi="600" orientation="portrait" paperSize="9" scale="110" r:id="rId2"/>
  <colBreaks count="1" manualBreakCount="1">
    <brk id="15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AF50"/>
  <sheetViews>
    <sheetView view="pageBreakPreview" zoomScaleSheetLayoutView="100" workbookViewId="0" topLeftCell="A10">
      <selection activeCell="D32" sqref="D32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00390625" style="1" customWidth="1"/>
    <col min="5" max="5" width="7.28125" style="1" hidden="1" customWidth="1"/>
    <col min="6" max="6" width="7.28125" style="1" customWidth="1"/>
    <col min="7" max="7" width="9.8515625" style="1" hidden="1" customWidth="1"/>
    <col min="8" max="8" width="17.421875" style="1" customWidth="1"/>
    <col min="9" max="9" width="24.421875" style="1" hidden="1" customWidth="1"/>
    <col min="10" max="10" width="14.7109375" style="1" hidden="1" customWidth="1"/>
    <col min="11" max="11" width="0.71875" style="1" hidden="1" customWidth="1"/>
    <col min="12" max="12" width="6.8515625" style="1" customWidth="1"/>
    <col min="13" max="13" width="2.8515625" style="149" customWidth="1"/>
    <col min="14" max="14" width="7.28125" style="153" customWidth="1"/>
    <col min="15" max="15" width="6.7109375" style="1" hidden="1" customWidth="1"/>
    <col min="16" max="16" width="7.8515625" style="1" hidden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28.5" customHeight="1">
      <c r="A1" s="336" t="str">
        <f>N_sor1</f>
        <v>Кубок России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23.25" customHeight="1">
      <c r="A2" s="337" t="str">
        <f>N_sor2</f>
        <v>среди ветеранов конькобежного спорта (многоборье)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ht="27.75" customHeight="1">
      <c r="A3" s="338" t="s">
        <v>22</v>
      </c>
      <c r="B3" s="338"/>
      <c r="C3" s="338"/>
      <c r="D3" s="338"/>
      <c r="E3" s="25"/>
      <c r="F3" s="25"/>
      <c r="G3" s="25"/>
      <c r="H3" s="25"/>
      <c r="I3" s="25"/>
      <c r="J3" s="339" t="str">
        <f>D_d2</f>
        <v>10 февраля 2013</v>
      </c>
      <c r="K3" s="340"/>
      <c r="L3" s="340"/>
      <c r="M3" s="340"/>
      <c r="N3" s="340"/>
      <c r="O3" s="340"/>
      <c r="P3" s="340"/>
    </row>
    <row r="4" spans="2:32" ht="25.5" customHeight="1">
      <c r="B4" s="35"/>
      <c r="C4" s="334" t="str">
        <f>N_dev</f>
        <v>Женщины</v>
      </c>
      <c r="D4" s="334"/>
      <c r="E4" s="334"/>
      <c r="F4" s="334"/>
      <c r="G4" s="334"/>
      <c r="H4" s="334"/>
      <c r="I4" s="334"/>
      <c r="J4" s="334"/>
      <c r="K4" s="35"/>
      <c r="L4" s="40" t="str">
        <f>const!C11</f>
        <v>1000 метров</v>
      </c>
      <c r="M4" s="147"/>
      <c r="N4" s="151"/>
      <c r="O4" s="35"/>
      <c r="P4" s="35"/>
      <c r="Q4" s="6"/>
      <c r="R4" s="1" t="s">
        <v>31</v>
      </c>
      <c r="T4" s="5"/>
      <c r="U4" s="5"/>
      <c r="V4" s="5"/>
      <c r="W4" s="5"/>
      <c r="X4" s="12"/>
      <c r="Y4" s="5"/>
      <c r="Z4" s="5"/>
      <c r="AA4" s="5"/>
      <c r="AB4" s="5"/>
      <c r="AC4" s="5"/>
      <c r="AD4" s="5"/>
      <c r="AE4" s="5"/>
      <c r="AF4" s="5"/>
    </row>
    <row r="5" spans="1:32" ht="11.25" customHeight="1" thickBot="1">
      <c r="A5" s="2" t="s">
        <v>4</v>
      </c>
      <c r="B5" s="2" t="s">
        <v>0</v>
      </c>
      <c r="C5" s="21" t="s">
        <v>6</v>
      </c>
      <c r="D5" s="2" t="s">
        <v>2</v>
      </c>
      <c r="E5" s="2"/>
      <c r="F5" s="2" t="s">
        <v>236</v>
      </c>
      <c r="G5" s="2"/>
      <c r="H5" s="2" t="s">
        <v>38</v>
      </c>
      <c r="I5" s="2"/>
      <c r="J5" s="2" t="s">
        <v>7</v>
      </c>
      <c r="K5" s="2"/>
      <c r="L5" s="22" t="s">
        <v>3</v>
      </c>
      <c r="M5" s="148"/>
      <c r="N5" s="2" t="s">
        <v>8</v>
      </c>
      <c r="O5" s="266" t="s">
        <v>12</v>
      </c>
      <c r="P5" s="265" t="s">
        <v>5</v>
      </c>
      <c r="Q5" s="6"/>
      <c r="R5" s="41"/>
      <c r="S5" s="41"/>
      <c r="T5" s="5"/>
      <c r="U5" s="5"/>
      <c r="V5" s="5"/>
      <c r="W5" s="5"/>
      <c r="X5" s="12"/>
      <c r="Y5" s="5"/>
      <c r="Z5" s="5"/>
      <c r="AA5" s="5"/>
      <c r="AB5" s="5"/>
      <c r="AC5" s="5"/>
      <c r="AD5" s="5"/>
      <c r="AE5" s="5"/>
      <c r="AF5" s="5"/>
    </row>
    <row r="6" spans="1:32" ht="15.75" customHeight="1" thickTop="1">
      <c r="A6" s="183">
        <v>1</v>
      </c>
      <c r="B6" s="60">
        <v>1</v>
      </c>
      <c r="C6" s="60" t="s">
        <v>44</v>
      </c>
      <c r="D6" s="95" t="s">
        <v>146</v>
      </c>
      <c r="E6" s="70"/>
      <c r="F6" s="184">
        <v>30</v>
      </c>
      <c r="G6" s="71"/>
      <c r="H6" s="91" t="s">
        <v>47</v>
      </c>
      <c r="I6" s="60"/>
      <c r="J6" s="91" t="s">
        <v>86</v>
      </c>
      <c r="K6" s="189"/>
      <c r="L6" s="211">
        <f aca="true" t="shared" si="0" ref="L6:L21">(Q6*60+R6)/86400</f>
        <v>0.0010702546296296296</v>
      </c>
      <c r="M6" s="271"/>
      <c r="N6" s="272">
        <f aca="true" t="shared" si="1" ref="N6:N21">ROUNDDOWN(L6*86400/2,3)</f>
        <v>46.235</v>
      </c>
      <c r="O6" s="68">
        <f aca="true" t="shared" si="2" ref="O6:O21">(L6-L$6)*86400</f>
        <v>0</v>
      </c>
      <c r="P6" s="9" t="str">
        <f>IF(L6&lt;=88.5,"КМС",IF(L6&lt;=95.5,"I разр.",IF(L6&lt;=103,"II разр.",IF(L6&lt;=111,"III разр.",IF(L6&lt;=117,"I юн.",IF(L6&lt;=124,"II юн.",IF(L6&lt;=130,"III юн.","")))))))</f>
        <v>КМС</v>
      </c>
      <c r="Q6" s="6">
        <v>1</v>
      </c>
      <c r="R6" s="41">
        <v>32.47</v>
      </c>
      <c r="S6" s="41"/>
      <c r="T6" s="5"/>
      <c r="U6" s="5"/>
      <c r="V6" s="5"/>
      <c r="W6" s="5"/>
      <c r="X6" s="12"/>
      <c r="Y6" s="5"/>
      <c r="Z6" s="5"/>
      <c r="AA6" s="5"/>
      <c r="AB6" s="5"/>
      <c r="AC6" s="5"/>
      <c r="AD6" s="5"/>
      <c r="AE6" s="5"/>
      <c r="AF6" s="5"/>
    </row>
    <row r="7" spans="1:32" ht="15.75" customHeight="1" hidden="1">
      <c r="A7" s="9">
        <v>2</v>
      </c>
      <c r="B7" s="12"/>
      <c r="C7" s="12"/>
      <c r="D7" s="30"/>
      <c r="E7" s="57"/>
      <c r="F7" s="156"/>
      <c r="G7" s="12"/>
      <c r="H7" s="36"/>
      <c r="I7" s="23"/>
      <c r="J7" s="23" t="s">
        <v>85</v>
      </c>
      <c r="K7" s="14"/>
      <c r="L7" s="205">
        <f t="shared" si="0"/>
        <v>0</v>
      </c>
      <c r="M7" s="268">
        <v>7</v>
      </c>
      <c r="N7" s="269">
        <f t="shared" si="1"/>
        <v>0</v>
      </c>
      <c r="O7" s="68">
        <f t="shared" si="2"/>
        <v>-92.47</v>
      </c>
      <c r="P7" s="9" t="s">
        <v>46</v>
      </c>
      <c r="Q7" s="6"/>
      <c r="R7" s="146"/>
      <c r="S7" s="142"/>
      <c r="T7" s="5"/>
      <c r="U7" s="5"/>
      <c r="V7" s="5"/>
      <c r="W7" s="5"/>
      <c r="X7" s="12"/>
      <c r="Y7" s="5"/>
      <c r="Z7" s="5"/>
      <c r="AA7" s="5"/>
      <c r="AB7" s="5"/>
      <c r="AC7" s="5"/>
      <c r="AD7" s="5"/>
      <c r="AE7" s="5"/>
      <c r="AF7" s="5"/>
    </row>
    <row r="8" spans="1:32" ht="15.75" customHeight="1" hidden="1">
      <c r="A8" s="9">
        <v>3</v>
      </c>
      <c r="B8" s="12"/>
      <c r="C8" s="12"/>
      <c r="D8" s="30"/>
      <c r="E8" s="57"/>
      <c r="F8" s="156"/>
      <c r="G8" s="12"/>
      <c r="H8" s="23"/>
      <c r="I8" s="23" t="s">
        <v>91</v>
      </c>
      <c r="J8" s="23" t="s">
        <v>92</v>
      </c>
      <c r="K8" s="14"/>
      <c r="L8" s="205">
        <f t="shared" si="0"/>
        <v>0</v>
      </c>
      <c r="M8" s="270"/>
      <c r="N8" s="269">
        <f t="shared" si="1"/>
        <v>0</v>
      </c>
      <c r="O8" s="68">
        <f t="shared" si="2"/>
        <v>-92.47</v>
      </c>
      <c r="P8" s="9" t="s">
        <v>46</v>
      </c>
      <c r="Q8" s="6"/>
      <c r="R8" s="41"/>
      <c r="S8" s="41"/>
      <c r="T8" s="5"/>
      <c r="U8" s="5"/>
      <c r="V8" s="5"/>
      <c r="W8" s="5"/>
      <c r="X8" s="12"/>
      <c r="Y8" s="5"/>
      <c r="Z8" s="5"/>
      <c r="AA8" s="5"/>
      <c r="AB8" s="5"/>
      <c r="AC8" s="5"/>
      <c r="AD8" s="5"/>
      <c r="AE8" s="5"/>
      <c r="AF8" s="5"/>
    </row>
    <row r="9" spans="1:32" ht="15.75" customHeight="1" hidden="1">
      <c r="A9" s="9">
        <v>4</v>
      </c>
      <c r="B9" s="12"/>
      <c r="C9" s="12"/>
      <c r="D9" s="36"/>
      <c r="E9" s="57"/>
      <c r="F9" s="165"/>
      <c r="G9" s="12"/>
      <c r="H9" s="24"/>
      <c r="I9" s="23"/>
      <c r="J9" s="23" t="s">
        <v>96</v>
      </c>
      <c r="K9" s="13"/>
      <c r="L9" s="205">
        <f t="shared" si="0"/>
        <v>0</v>
      </c>
      <c r="M9" s="270"/>
      <c r="N9" s="269">
        <f t="shared" si="1"/>
        <v>0</v>
      </c>
      <c r="O9" s="68">
        <f t="shared" si="2"/>
        <v>-92.47</v>
      </c>
      <c r="P9" s="9" t="s">
        <v>46</v>
      </c>
      <c r="Q9" s="6"/>
      <c r="R9" s="41"/>
      <c r="S9" s="41"/>
      <c r="T9" s="5"/>
      <c r="U9" s="5"/>
      <c r="V9" s="5"/>
      <c r="W9" s="5"/>
      <c r="X9" s="12"/>
      <c r="Y9" s="5"/>
      <c r="Z9" s="5"/>
      <c r="AA9" s="5"/>
      <c r="AB9" s="5"/>
      <c r="AC9" s="5"/>
      <c r="AD9" s="5"/>
      <c r="AE9" s="5"/>
      <c r="AF9" s="5"/>
    </row>
    <row r="10" spans="1:32" ht="15.75" customHeight="1" thickBot="1">
      <c r="A10" s="73">
        <v>2</v>
      </c>
      <c r="B10" s="74">
        <v>2</v>
      </c>
      <c r="C10" s="74" t="s">
        <v>45</v>
      </c>
      <c r="D10" s="75" t="s">
        <v>145</v>
      </c>
      <c r="E10" s="158"/>
      <c r="F10" s="169">
        <v>30</v>
      </c>
      <c r="G10" s="74"/>
      <c r="H10" s="78" t="s">
        <v>200</v>
      </c>
      <c r="I10" s="80"/>
      <c r="J10" s="80" t="s">
        <v>80</v>
      </c>
      <c r="K10" s="190"/>
      <c r="L10" s="203">
        <f t="shared" si="0"/>
        <v>0.0011578703703703703</v>
      </c>
      <c r="M10" s="267"/>
      <c r="N10" s="273">
        <f t="shared" si="1"/>
        <v>50.02</v>
      </c>
      <c r="O10" s="68">
        <f t="shared" si="2"/>
        <v>7.570000000000001</v>
      </c>
      <c r="P10" s="9" t="str">
        <f aca="true" t="shared" si="3" ref="P10:P18">IF(L10&lt;=88.5,"КМС",IF(L10&lt;=95.5,"I разр.",IF(L10&lt;=103,"II разр.",IF(L10&lt;=111,"III разр.",IF(L10&lt;=117,"I юн.",IF(L10&lt;=124,"II юн.",IF(L10&lt;=130,"III юн.","")))))))</f>
        <v>КМС</v>
      </c>
      <c r="Q10" s="6">
        <v>1</v>
      </c>
      <c r="R10" s="41">
        <v>40.04</v>
      </c>
      <c r="S10" s="41"/>
      <c r="T10" s="5"/>
      <c r="U10" s="5"/>
      <c r="V10" s="5"/>
      <c r="W10" s="5"/>
      <c r="X10" s="12"/>
      <c r="Y10" s="5"/>
      <c r="Z10" s="5"/>
      <c r="AA10" s="5"/>
      <c r="AB10" s="5"/>
      <c r="AC10" s="5"/>
      <c r="AD10" s="5"/>
      <c r="AE10" s="5"/>
      <c r="AF10" s="5"/>
    </row>
    <row r="11" spans="1:32" ht="15.75" customHeight="1" thickBot="1" thickTop="1">
      <c r="A11" s="173">
        <v>1</v>
      </c>
      <c r="B11" s="174">
        <v>3</v>
      </c>
      <c r="C11" s="174" t="s">
        <v>44</v>
      </c>
      <c r="D11" s="175" t="s">
        <v>147</v>
      </c>
      <c r="E11" s="206"/>
      <c r="F11" s="176">
        <v>35</v>
      </c>
      <c r="G11" s="174"/>
      <c r="H11" s="178" t="s">
        <v>57</v>
      </c>
      <c r="I11" s="178" t="s">
        <v>93</v>
      </c>
      <c r="J11" s="178" t="s">
        <v>95</v>
      </c>
      <c r="K11" s="179"/>
      <c r="L11" s="207">
        <f t="shared" si="0"/>
        <v>0.001144675925925926</v>
      </c>
      <c r="M11" s="274"/>
      <c r="N11" s="275">
        <f t="shared" si="1"/>
        <v>49.45</v>
      </c>
      <c r="O11" s="68">
        <f t="shared" si="2"/>
        <v>6.430000000000008</v>
      </c>
      <c r="P11" s="9" t="str">
        <f t="shared" si="3"/>
        <v>КМС</v>
      </c>
      <c r="Q11" s="6">
        <v>1</v>
      </c>
      <c r="R11" s="41">
        <v>38.9</v>
      </c>
      <c r="S11" s="41"/>
      <c r="T11" s="5"/>
      <c r="U11" s="5"/>
      <c r="V11" s="5"/>
      <c r="W11" s="5"/>
      <c r="X11" s="12"/>
      <c r="Y11" s="5"/>
      <c r="Z11" s="5"/>
      <c r="AA11" s="5"/>
      <c r="AB11" s="5"/>
      <c r="AC11" s="5"/>
      <c r="AD11" s="5"/>
      <c r="AE11" s="5"/>
      <c r="AF11" s="5"/>
    </row>
    <row r="12" spans="1:32" ht="15.75" customHeight="1" thickTop="1">
      <c r="A12" s="183">
        <v>1</v>
      </c>
      <c r="B12" s="60">
        <v>5</v>
      </c>
      <c r="C12" s="60" t="s">
        <v>44</v>
      </c>
      <c r="D12" s="95" t="s">
        <v>142</v>
      </c>
      <c r="E12" s="117"/>
      <c r="F12" s="184">
        <v>40</v>
      </c>
      <c r="G12" s="60"/>
      <c r="H12" s="95" t="s">
        <v>143</v>
      </c>
      <c r="I12" s="91"/>
      <c r="J12" s="91" t="s">
        <v>67</v>
      </c>
      <c r="K12" s="185"/>
      <c r="L12" s="211">
        <f t="shared" si="0"/>
        <v>0.0010592592592592591</v>
      </c>
      <c r="M12" s="271"/>
      <c r="N12" s="272">
        <f t="shared" si="1"/>
        <v>45.76</v>
      </c>
      <c r="O12" s="68">
        <f t="shared" si="2"/>
        <v>-0.9500000000000036</v>
      </c>
      <c r="P12" s="9" t="str">
        <f t="shared" si="3"/>
        <v>КМС</v>
      </c>
      <c r="Q12" s="6">
        <v>1</v>
      </c>
      <c r="R12" s="41">
        <v>31.52</v>
      </c>
      <c r="S12" s="41"/>
      <c r="T12" s="5"/>
      <c r="U12" s="5"/>
      <c r="V12" s="5"/>
      <c r="W12" s="5"/>
      <c r="X12" s="12"/>
      <c r="Y12" s="5"/>
      <c r="Z12" s="5"/>
      <c r="AA12" s="5"/>
      <c r="AB12" s="5"/>
      <c r="AC12" s="5"/>
      <c r="AD12" s="5"/>
      <c r="AE12" s="5"/>
      <c r="AF12" s="5"/>
    </row>
    <row r="13" spans="1:32" ht="15.75" customHeight="1" thickBot="1">
      <c r="A13" s="73">
        <v>2</v>
      </c>
      <c r="B13" s="74">
        <v>4</v>
      </c>
      <c r="C13" s="74" t="s">
        <v>45</v>
      </c>
      <c r="D13" s="79" t="s">
        <v>144</v>
      </c>
      <c r="E13" s="158"/>
      <c r="F13" s="199">
        <v>40</v>
      </c>
      <c r="G13" s="74"/>
      <c r="H13" s="75" t="s">
        <v>200</v>
      </c>
      <c r="I13" s="80"/>
      <c r="J13" s="80" t="s">
        <v>118</v>
      </c>
      <c r="K13" s="190"/>
      <c r="L13" s="203">
        <f t="shared" si="0"/>
        <v>0.0011153935185185186</v>
      </c>
      <c r="M13" s="267"/>
      <c r="N13" s="273">
        <f t="shared" si="1"/>
        <v>48.185</v>
      </c>
      <c r="O13" s="68">
        <f t="shared" si="2"/>
        <v>3.9000000000000137</v>
      </c>
      <c r="P13" s="9" t="str">
        <f t="shared" si="3"/>
        <v>КМС</v>
      </c>
      <c r="Q13" s="6">
        <v>1</v>
      </c>
      <c r="R13" s="41">
        <v>36.37</v>
      </c>
      <c r="S13" s="41"/>
      <c r="T13" s="5"/>
      <c r="U13" s="5"/>
      <c r="V13" s="5"/>
      <c r="W13" s="5"/>
      <c r="X13" s="12"/>
      <c r="Y13" s="5"/>
      <c r="Z13" s="5"/>
      <c r="AA13" s="5"/>
      <c r="AB13" s="5"/>
      <c r="AC13" s="5"/>
      <c r="AD13" s="5"/>
      <c r="AE13" s="5"/>
      <c r="AF13" s="5"/>
    </row>
    <row r="14" spans="1:32" ht="15.75" customHeight="1" thickBot="1" thickTop="1">
      <c r="A14" s="173">
        <v>1</v>
      </c>
      <c r="B14" s="174">
        <v>6</v>
      </c>
      <c r="C14" s="174" t="s">
        <v>45</v>
      </c>
      <c r="D14" s="187" t="s">
        <v>134</v>
      </c>
      <c r="E14" s="206"/>
      <c r="F14" s="209">
        <v>50</v>
      </c>
      <c r="G14" s="174"/>
      <c r="H14" s="177" t="s">
        <v>104</v>
      </c>
      <c r="I14" s="178"/>
      <c r="J14" s="178" t="s">
        <v>81</v>
      </c>
      <c r="K14" s="188"/>
      <c r="L14" s="207">
        <f t="shared" si="0"/>
        <v>0.0011574074074074073</v>
      </c>
      <c r="M14" s="274"/>
      <c r="N14" s="275">
        <f t="shared" si="1"/>
        <v>50</v>
      </c>
      <c r="O14" s="68">
        <f t="shared" si="2"/>
        <v>7.530000000000001</v>
      </c>
      <c r="P14" s="9" t="str">
        <f t="shared" si="3"/>
        <v>КМС</v>
      </c>
      <c r="Q14" s="6">
        <v>1</v>
      </c>
      <c r="R14" s="41">
        <v>40</v>
      </c>
      <c r="S14" s="41"/>
      <c r="T14" s="5"/>
      <c r="U14" s="5"/>
      <c r="V14" s="5"/>
      <c r="W14" s="5"/>
      <c r="X14" s="12"/>
      <c r="Y14" s="5"/>
      <c r="Z14" s="5"/>
      <c r="AA14" s="5"/>
      <c r="AB14" s="5"/>
      <c r="AC14" s="5"/>
      <c r="AD14" s="5"/>
      <c r="AE14" s="5"/>
      <c r="AF14" s="5"/>
    </row>
    <row r="15" spans="1:32" ht="15.75" customHeight="1" thickTop="1">
      <c r="A15" s="183">
        <v>1</v>
      </c>
      <c r="B15" s="60">
        <v>7</v>
      </c>
      <c r="C15" s="60" t="s">
        <v>44</v>
      </c>
      <c r="D15" s="95" t="s">
        <v>140</v>
      </c>
      <c r="E15" s="117"/>
      <c r="F15" s="184">
        <v>55</v>
      </c>
      <c r="G15" s="60"/>
      <c r="H15" s="95" t="s">
        <v>47</v>
      </c>
      <c r="I15" s="91"/>
      <c r="J15" s="91" t="s">
        <v>119</v>
      </c>
      <c r="K15" s="189"/>
      <c r="L15" s="211">
        <f t="shared" si="0"/>
        <v>0.0012078703703703704</v>
      </c>
      <c r="M15" s="271"/>
      <c r="N15" s="272">
        <f t="shared" si="1"/>
        <v>52.18</v>
      </c>
      <c r="O15" s="68">
        <f t="shared" si="2"/>
        <v>11.890000000000013</v>
      </c>
      <c r="P15" s="9" t="str">
        <f t="shared" si="3"/>
        <v>КМС</v>
      </c>
      <c r="Q15" s="6">
        <v>1</v>
      </c>
      <c r="R15" s="41">
        <v>44.36</v>
      </c>
      <c r="S15" s="41"/>
      <c r="T15" s="5"/>
      <c r="U15" s="5"/>
      <c r="V15" s="5"/>
      <c r="W15" s="5"/>
      <c r="X15" s="12"/>
      <c r="Y15" s="5"/>
      <c r="Z15" s="5"/>
      <c r="AA15" s="5"/>
      <c r="AB15" s="5"/>
      <c r="AC15" s="5"/>
      <c r="AD15" s="5"/>
      <c r="AE15" s="5"/>
      <c r="AF15" s="5"/>
    </row>
    <row r="16" spans="1:32" ht="15.75" customHeight="1" thickBot="1">
      <c r="A16" s="73">
        <v>2</v>
      </c>
      <c r="B16" s="74">
        <v>8</v>
      </c>
      <c r="C16" s="74" t="s">
        <v>45</v>
      </c>
      <c r="D16" s="79" t="s">
        <v>141</v>
      </c>
      <c r="E16" s="158"/>
      <c r="F16" s="199">
        <v>55</v>
      </c>
      <c r="G16" s="74"/>
      <c r="H16" s="75" t="s">
        <v>57</v>
      </c>
      <c r="I16" s="80" t="s">
        <v>93</v>
      </c>
      <c r="J16" s="80" t="s">
        <v>94</v>
      </c>
      <c r="K16" s="190"/>
      <c r="L16" s="203">
        <f t="shared" si="0"/>
        <v>0.0013206018518518519</v>
      </c>
      <c r="M16" s="267"/>
      <c r="N16" s="273">
        <f t="shared" si="1"/>
        <v>57.05</v>
      </c>
      <c r="O16" s="68">
        <f t="shared" si="2"/>
        <v>21.63000000000001</v>
      </c>
      <c r="P16" s="9" t="str">
        <f t="shared" si="3"/>
        <v>КМС</v>
      </c>
      <c r="Q16" s="6">
        <v>1</v>
      </c>
      <c r="R16" s="41">
        <v>54.1</v>
      </c>
      <c r="S16" s="41"/>
      <c r="T16" s="5"/>
      <c r="U16" s="5"/>
      <c r="V16" s="5"/>
      <c r="W16" s="5"/>
      <c r="X16" s="12"/>
      <c r="Y16" s="5"/>
      <c r="Z16" s="5"/>
      <c r="AA16" s="5"/>
      <c r="AB16" s="5"/>
      <c r="AC16" s="5"/>
      <c r="AD16" s="5"/>
      <c r="AE16" s="5"/>
      <c r="AF16" s="5"/>
    </row>
    <row r="17" spans="1:32" ht="15.75" customHeight="1" thickTop="1">
      <c r="A17" s="183">
        <v>1</v>
      </c>
      <c r="B17" s="60">
        <v>9</v>
      </c>
      <c r="C17" s="60" t="s">
        <v>44</v>
      </c>
      <c r="D17" s="95" t="s">
        <v>138</v>
      </c>
      <c r="E17" s="117"/>
      <c r="F17" s="184">
        <v>60</v>
      </c>
      <c r="G17" s="60"/>
      <c r="H17" s="91" t="s">
        <v>47</v>
      </c>
      <c r="I17" s="91" t="s">
        <v>103</v>
      </c>
      <c r="J17" s="91" t="s">
        <v>96</v>
      </c>
      <c r="K17" s="189"/>
      <c r="L17" s="211">
        <f t="shared" si="0"/>
        <v>0.001215625</v>
      </c>
      <c r="M17" s="271"/>
      <c r="N17" s="272">
        <f t="shared" si="1"/>
        <v>52.515</v>
      </c>
      <c r="O17" s="68">
        <f t="shared" si="2"/>
        <v>12.559999999999999</v>
      </c>
      <c r="P17" s="9" t="str">
        <f t="shared" si="3"/>
        <v>КМС</v>
      </c>
      <c r="Q17" s="6">
        <v>1</v>
      </c>
      <c r="R17" s="41">
        <v>45.03</v>
      </c>
      <c r="S17" s="41"/>
      <c r="T17" s="5"/>
      <c r="U17" s="5"/>
      <c r="V17" s="5"/>
      <c r="W17" s="5"/>
      <c r="X17" s="12"/>
      <c r="Y17" s="5"/>
      <c r="Z17" s="5"/>
      <c r="AA17" s="5"/>
      <c r="AB17" s="5"/>
      <c r="AC17" s="5"/>
      <c r="AD17" s="5"/>
      <c r="AE17" s="5"/>
      <c r="AF17" s="5"/>
    </row>
    <row r="18" spans="1:32" ht="15.75" customHeight="1" thickBot="1">
      <c r="A18" s="73">
        <v>2</v>
      </c>
      <c r="B18" s="74">
        <v>10</v>
      </c>
      <c r="C18" s="74" t="s">
        <v>45</v>
      </c>
      <c r="D18" s="75" t="s">
        <v>139</v>
      </c>
      <c r="E18" s="158"/>
      <c r="F18" s="169">
        <v>60</v>
      </c>
      <c r="G18" s="74"/>
      <c r="H18" s="78" t="s">
        <v>104</v>
      </c>
      <c r="I18" s="80"/>
      <c r="J18" s="80" t="s">
        <v>85</v>
      </c>
      <c r="K18" s="170"/>
      <c r="L18" s="203">
        <f t="shared" si="0"/>
        <v>0.0012540509259259258</v>
      </c>
      <c r="M18" s="267"/>
      <c r="N18" s="273">
        <f t="shared" si="1"/>
        <v>54.175</v>
      </c>
      <c r="O18" s="68">
        <f t="shared" si="2"/>
        <v>15.879999999999997</v>
      </c>
      <c r="P18" s="9" t="str">
        <f t="shared" si="3"/>
        <v>КМС</v>
      </c>
      <c r="Q18" s="6">
        <v>1</v>
      </c>
      <c r="R18" s="41">
        <v>48.35</v>
      </c>
      <c r="S18" s="41"/>
      <c r="T18" s="5"/>
      <c r="U18" s="5"/>
      <c r="V18" s="5"/>
      <c r="W18" s="5"/>
      <c r="X18" s="12"/>
      <c r="Y18" s="5"/>
      <c r="Z18" s="5"/>
      <c r="AA18" s="5"/>
      <c r="AB18" s="5"/>
      <c r="AC18" s="5"/>
      <c r="AD18" s="5"/>
      <c r="AE18" s="5"/>
      <c r="AF18" s="5"/>
    </row>
    <row r="19" spans="1:32" ht="15.75" customHeight="1" thickTop="1">
      <c r="A19" s="183">
        <v>1</v>
      </c>
      <c r="B19" s="60">
        <v>11</v>
      </c>
      <c r="C19" s="60" t="s">
        <v>44</v>
      </c>
      <c r="D19" s="95" t="s">
        <v>135</v>
      </c>
      <c r="E19" s="117"/>
      <c r="F19" s="184">
        <v>65</v>
      </c>
      <c r="G19" s="60"/>
      <c r="H19" s="95" t="s">
        <v>104</v>
      </c>
      <c r="I19" s="91" t="s">
        <v>56</v>
      </c>
      <c r="J19" s="91" t="s">
        <v>97</v>
      </c>
      <c r="K19" s="185"/>
      <c r="L19" s="211">
        <f t="shared" si="0"/>
        <v>0.0014288194444444446</v>
      </c>
      <c r="M19" s="271"/>
      <c r="N19" s="272">
        <f t="shared" si="1"/>
        <v>61.725</v>
      </c>
      <c r="O19" s="68">
        <f t="shared" si="2"/>
        <v>30.980000000000018</v>
      </c>
      <c r="P19" s="9" t="s">
        <v>46</v>
      </c>
      <c r="Q19" s="6">
        <v>2</v>
      </c>
      <c r="R19" s="41">
        <v>3.45</v>
      </c>
      <c r="S19" s="41"/>
      <c r="T19" s="5"/>
      <c r="U19" s="5"/>
      <c r="V19" s="5"/>
      <c r="W19" s="5"/>
      <c r="X19" s="12"/>
      <c r="Y19" s="5"/>
      <c r="Z19" s="5"/>
      <c r="AA19" s="5"/>
      <c r="AB19" s="5"/>
      <c r="AC19" s="5"/>
      <c r="AD19" s="5"/>
      <c r="AE19" s="5"/>
      <c r="AF19" s="5"/>
    </row>
    <row r="20" spans="1:32" ht="15.75" customHeight="1" thickBot="1">
      <c r="A20" s="73">
        <v>2</v>
      </c>
      <c r="B20" s="74">
        <v>12</v>
      </c>
      <c r="C20" s="74" t="s">
        <v>45</v>
      </c>
      <c r="D20" s="79" t="s">
        <v>136</v>
      </c>
      <c r="E20" s="158"/>
      <c r="F20" s="199">
        <v>65</v>
      </c>
      <c r="G20" s="74"/>
      <c r="H20" s="75" t="s">
        <v>137</v>
      </c>
      <c r="I20" s="80" t="s">
        <v>83</v>
      </c>
      <c r="J20" s="80" t="s">
        <v>84</v>
      </c>
      <c r="K20" s="190"/>
      <c r="L20" s="203">
        <f t="shared" si="0"/>
        <v>0.0014773148148148148</v>
      </c>
      <c r="M20" s="267"/>
      <c r="N20" s="273">
        <f t="shared" si="1"/>
        <v>63.82</v>
      </c>
      <c r="O20" s="68">
        <f t="shared" si="2"/>
        <v>35.17</v>
      </c>
      <c r="P20" s="9" t="str">
        <f>IF(L20&lt;=88.5,"КМС",IF(L20&lt;=95.5,"I разр.",IF(L20&lt;=103,"II разр.",IF(L20&lt;=111,"III разр.",IF(L20&lt;=117,"I юн.",IF(L20&lt;=124,"II юн.",IF(L20&lt;=130,"III юн.","")))))))</f>
        <v>КМС</v>
      </c>
      <c r="Q20" s="6">
        <v>2</v>
      </c>
      <c r="R20" s="41">
        <v>7.64</v>
      </c>
      <c r="S20" s="41"/>
      <c r="T20" s="5"/>
      <c r="U20" s="5"/>
      <c r="V20" s="5"/>
      <c r="W20" s="5"/>
      <c r="X20" s="12"/>
      <c r="Y20" s="5"/>
      <c r="Z20" s="5"/>
      <c r="AA20" s="5"/>
      <c r="AB20" s="5"/>
      <c r="AC20" s="5"/>
      <c r="AD20" s="5"/>
      <c r="AE20" s="5"/>
      <c r="AF20" s="5"/>
    </row>
    <row r="21" spans="1:32" ht="15.75" customHeight="1" thickBot="1" thickTop="1">
      <c r="A21" s="173">
        <v>1</v>
      </c>
      <c r="B21" s="174">
        <v>13</v>
      </c>
      <c r="C21" s="174" t="s">
        <v>44</v>
      </c>
      <c r="D21" s="175" t="s">
        <v>133</v>
      </c>
      <c r="E21" s="206"/>
      <c r="F21" s="176">
        <v>75</v>
      </c>
      <c r="G21" s="174"/>
      <c r="H21" s="175" t="s">
        <v>47</v>
      </c>
      <c r="I21" s="178" t="s">
        <v>98</v>
      </c>
      <c r="J21" s="178" t="s">
        <v>99</v>
      </c>
      <c r="K21" s="179"/>
      <c r="L21" s="207">
        <f t="shared" si="0"/>
        <v>0.0014965277777777778</v>
      </c>
      <c r="M21" s="276"/>
      <c r="N21" s="275">
        <f t="shared" si="1"/>
        <v>64.65</v>
      </c>
      <c r="O21" s="68">
        <f t="shared" si="2"/>
        <v>36.83000000000001</v>
      </c>
      <c r="P21" s="9" t="s">
        <v>46</v>
      </c>
      <c r="Q21" s="6">
        <v>2</v>
      </c>
      <c r="R21" s="142">
        <v>9.3</v>
      </c>
      <c r="S21" s="41"/>
      <c r="T21" s="5"/>
      <c r="U21" s="5"/>
      <c r="V21" s="5"/>
      <c r="W21" s="5"/>
      <c r="X21" s="12"/>
      <c r="Y21" s="5"/>
      <c r="Z21" s="5"/>
      <c r="AA21" s="5"/>
      <c r="AB21" s="5"/>
      <c r="AC21" s="5"/>
      <c r="AD21" s="5"/>
      <c r="AE21" s="5"/>
      <c r="AF21" s="5"/>
    </row>
    <row r="22" spans="12:15" ht="13.5" thickTop="1">
      <c r="L22" s="99"/>
      <c r="N22" s="152"/>
      <c r="O22" s="100"/>
    </row>
    <row r="23" spans="12:15" ht="12.75">
      <c r="L23" s="99"/>
      <c r="N23" s="152"/>
      <c r="O23" s="100"/>
    </row>
    <row r="24" spans="2:32" ht="25.5" customHeight="1">
      <c r="B24" s="35"/>
      <c r="C24" s="334" t="s">
        <v>131</v>
      </c>
      <c r="D24" s="334"/>
      <c r="E24" s="334"/>
      <c r="F24" s="334"/>
      <c r="G24" s="334"/>
      <c r="H24" s="334"/>
      <c r="I24" s="334"/>
      <c r="J24" s="334"/>
      <c r="K24" s="35"/>
      <c r="L24" s="334" t="s">
        <v>36</v>
      </c>
      <c r="M24" s="334"/>
      <c r="N24" s="334"/>
      <c r="O24" s="35"/>
      <c r="P24" s="35"/>
      <c r="Q24" s="6"/>
      <c r="R24" s="1" t="s">
        <v>31</v>
      </c>
      <c r="T24" s="5"/>
      <c r="U24" s="5"/>
      <c r="V24" s="5"/>
      <c r="W24" s="5"/>
      <c r="X24" s="12"/>
      <c r="Y24" s="5"/>
      <c r="Z24" s="5"/>
      <c r="AA24" s="5"/>
      <c r="AB24" s="5"/>
      <c r="AC24" s="5"/>
      <c r="AD24" s="5"/>
      <c r="AE24" s="5"/>
      <c r="AF24" s="5"/>
    </row>
    <row r="25" spans="1:32" ht="11.25" customHeight="1" thickBot="1">
      <c r="A25" s="2" t="s">
        <v>4</v>
      </c>
      <c r="B25" s="2" t="s">
        <v>0</v>
      </c>
      <c r="C25" s="21" t="s">
        <v>6</v>
      </c>
      <c r="D25" s="2" t="s">
        <v>2</v>
      </c>
      <c r="E25" s="2"/>
      <c r="F25" s="2" t="s">
        <v>236</v>
      </c>
      <c r="G25" s="2"/>
      <c r="H25" s="2" t="s">
        <v>38</v>
      </c>
      <c r="I25" s="2"/>
      <c r="J25" s="2" t="s">
        <v>7</v>
      </c>
      <c r="K25" s="2"/>
      <c r="L25" s="22" t="s">
        <v>3</v>
      </c>
      <c r="M25" s="148"/>
      <c r="N25" s="2" t="s">
        <v>8</v>
      </c>
      <c r="O25" s="266" t="s">
        <v>12</v>
      </c>
      <c r="P25" s="265" t="s">
        <v>5</v>
      </c>
      <c r="Q25" s="6"/>
      <c r="R25" s="41"/>
      <c r="S25" s="41"/>
      <c r="T25" s="5"/>
      <c r="U25" s="5"/>
      <c r="V25" s="5"/>
      <c r="W25" s="5"/>
      <c r="X25" s="12"/>
      <c r="Y25" s="5"/>
      <c r="Z25" s="5"/>
      <c r="AA25" s="5"/>
      <c r="AB25" s="5"/>
      <c r="AC25" s="5"/>
      <c r="AD25" s="5"/>
      <c r="AE25" s="5"/>
      <c r="AF25" s="5"/>
    </row>
    <row r="26" spans="1:18" ht="13.5" thickTop="1">
      <c r="A26" s="293">
        <v>1</v>
      </c>
      <c r="B26" s="60">
        <v>77</v>
      </c>
      <c r="C26" s="60" t="s">
        <v>44</v>
      </c>
      <c r="D26" s="95" t="s">
        <v>192</v>
      </c>
      <c r="E26" s="278"/>
      <c r="F26" s="184">
        <v>65</v>
      </c>
      <c r="G26" s="278"/>
      <c r="H26" s="91" t="s">
        <v>87</v>
      </c>
      <c r="I26" s="278"/>
      <c r="J26" s="278"/>
      <c r="K26" s="278"/>
      <c r="L26" s="211">
        <f aca="true" t="shared" si="4" ref="L26:L42">(Q26*60+R26)/86400</f>
        <v>0.001041087962962963</v>
      </c>
      <c r="M26" s="279"/>
      <c r="N26" s="272">
        <f aca="true" t="shared" si="5" ref="N26:N38">ROUNDDOWN(L26*86400/2,3)</f>
        <v>44.975</v>
      </c>
      <c r="Q26" s="1">
        <v>1</v>
      </c>
      <c r="R26" s="1">
        <v>29.95</v>
      </c>
    </row>
    <row r="27" spans="1:18" ht="12.75">
      <c r="A27" s="168">
        <v>2</v>
      </c>
      <c r="B27" s="12">
        <v>79</v>
      </c>
      <c r="C27" s="12" t="s">
        <v>45</v>
      </c>
      <c r="D27" s="36" t="s">
        <v>191</v>
      </c>
      <c r="E27" s="5"/>
      <c r="F27" s="165">
        <v>65</v>
      </c>
      <c r="G27" s="5"/>
      <c r="H27" s="24" t="s">
        <v>200</v>
      </c>
      <c r="I27" s="5"/>
      <c r="J27" s="5"/>
      <c r="K27" s="5"/>
      <c r="L27" s="205">
        <f t="shared" si="4"/>
        <v>0.0010591435185185185</v>
      </c>
      <c r="M27" s="280"/>
      <c r="N27" s="269">
        <f t="shared" si="5"/>
        <v>45.755</v>
      </c>
      <c r="Q27" s="1">
        <v>1</v>
      </c>
      <c r="R27" s="1">
        <v>31.51</v>
      </c>
    </row>
    <row r="28" spans="1:18" ht="12.75">
      <c r="A28" s="168">
        <v>3</v>
      </c>
      <c r="B28" s="12">
        <v>76</v>
      </c>
      <c r="C28" s="12" t="s">
        <v>45</v>
      </c>
      <c r="D28" s="36" t="s">
        <v>190</v>
      </c>
      <c r="E28" s="5"/>
      <c r="F28" s="165">
        <v>65</v>
      </c>
      <c r="G28" s="5"/>
      <c r="H28" s="24" t="s">
        <v>200</v>
      </c>
      <c r="I28" s="5"/>
      <c r="J28" s="5"/>
      <c r="K28" s="5"/>
      <c r="L28" s="205">
        <f t="shared" si="4"/>
        <v>0.0010707175925925925</v>
      </c>
      <c r="M28" s="280"/>
      <c r="N28" s="269">
        <f t="shared" si="5"/>
        <v>46.255</v>
      </c>
      <c r="O28" s="100"/>
      <c r="Q28" s="1">
        <v>1</v>
      </c>
      <c r="R28" s="1">
        <v>32.51</v>
      </c>
    </row>
    <row r="29" spans="1:18" ht="12.75">
      <c r="A29" s="168">
        <v>4</v>
      </c>
      <c r="B29" s="12">
        <v>84</v>
      </c>
      <c r="C29" s="12" t="s">
        <v>44</v>
      </c>
      <c r="D29" s="30" t="s">
        <v>193</v>
      </c>
      <c r="E29" s="5"/>
      <c r="F29" s="156">
        <v>65</v>
      </c>
      <c r="G29" s="5"/>
      <c r="H29" s="23" t="s">
        <v>194</v>
      </c>
      <c r="I29" s="5"/>
      <c r="J29" s="5"/>
      <c r="K29" s="5"/>
      <c r="L29" s="205">
        <f t="shared" si="4"/>
        <v>0.0010758101851851853</v>
      </c>
      <c r="M29" s="280"/>
      <c r="N29" s="269">
        <f t="shared" si="5"/>
        <v>46.475</v>
      </c>
      <c r="O29" s="100"/>
      <c r="Q29" s="1">
        <v>1</v>
      </c>
      <c r="R29" s="1">
        <v>32.95</v>
      </c>
    </row>
    <row r="30" spans="1:18" ht="12.75">
      <c r="A30" s="168">
        <v>5</v>
      </c>
      <c r="B30" s="12">
        <v>81</v>
      </c>
      <c r="C30" s="12" t="s">
        <v>44</v>
      </c>
      <c r="D30" s="30" t="s">
        <v>196</v>
      </c>
      <c r="E30" s="5"/>
      <c r="F30" s="156">
        <v>65</v>
      </c>
      <c r="G30" s="5"/>
      <c r="H30" s="23" t="s">
        <v>57</v>
      </c>
      <c r="I30" s="5"/>
      <c r="J30" s="5"/>
      <c r="K30" s="5"/>
      <c r="L30" s="205">
        <f t="shared" si="4"/>
        <v>0.001127662037037037</v>
      </c>
      <c r="M30" s="280"/>
      <c r="N30" s="269">
        <f t="shared" si="5"/>
        <v>48.715</v>
      </c>
      <c r="O30" s="100"/>
      <c r="Q30" s="1">
        <v>1</v>
      </c>
      <c r="R30" s="1">
        <v>37.43</v>
      </c>
    </row>
    <row r="31" spans="1:18" ht="12.75">
      <c r="A31" s="168">
        <v>6</v>
      </c>
      <c r="B31" s="12">
        <v>75</v>
      </c>
      <c r="C31" s="12" t="s">
        <v>45</v>
      </c>
      <c r="D31" s="36" t="s">
        <v>189</v>
      </c>
      <c r="E31" s="5"/>
      <c r="F31" s="165">
        <v>65</v>
      </c>
      <c r="G31" s="5"/>
      <c r="H31" s="24" t="s">
        <v>104</v>
      </c>
      <c r="I31" s="5"/>
      <c r="J31" s="5"/>
      <c r="K31" s="5"/>
      <c r="L31" s="205">
        <f t="shared" si="4"/>
        <v>0.0011342592592592593</v>
      </c>
      <c r="M31" s="280"/>
      <c r="N31" s="269">
        <f t="shared" si="5"/>
        <v>49</v>
      </c>
      <c r="O31" s="100"/>
      <c r="Q31" s="1">
        <v>1</v>
      </c>
      <c r="R31" s="1">
        <v>38</v>
      </c>
    </row>
    <row r="32" spans="1:18" ht="12.75">
      <c r="A32" s="168">
        <v>7</v>
      </c>
      <c r="B32" s="12">
        <v>80</v>
      </c>
      <c r="C32" s="12" t="s">
        <v>44</v>
      </c>
      <c r="D32" s="30" t="s">
        <v>195</v>
      </c>
      <c r="E32" s="5"/>
      <c r="F32" s="156">
        <v>65</v>
      </c>
      <c r="G32" s="5"/>
      <c r="H32" s="23" t="s">
        <v>57</v>
      </c>
      <c r="I32" s="5"/>
      <c r="J32" s="5"/>
      <c r="K32" s="5"/>
      <c r="L32" s="205">
        <f t="shared" si="4"/>
        <v>0.0011505787037037036</v>
      </c>
      <c r="M32" s="280"/>
      <c r="N32" s="269">
        <f t="shared" si="5"/>
        <v>49.705</v>
      </c>
      <c r="O32" s="100"/>
      <c r="Q32" s="1">
        <v>1</v>
      </c>
      <c r="R32" s="1">
        <v>39.41</v>
      </c>
    </row>
    <row r="33" spans="1:18" ht="12.75">
      <c r="A33" s="168">
        <v>8</v>
      </c>
      <c r="B33" s="12">
        <v>82</v>
      </c>
      <c r="C33" s="12" t="s">
        <v>44</v>
      </c>
      <c r="D33" s="30" t="s">
        <v>197</v>
      </c>
      <c r="E33" s="5"/>
      <c r="F33" s="156">
        <v>65</v>
      </c>
      <c r="G33" s="5"/>
      <c r="H33" s="23" t="s">
        <v>198</v>
      </c>
      <c r="I33" s="5"/>
      <c r="J33" s="5"/>
      <c r="K33" s="5"/>
      <c r="L33" s="205">
        <f t="shared" si="4"/>
        <v>0.001158912037037037</v>
      </c>
      <c r="M33" s="280"/>
      <c r="N33" s="269">
        <f t="shared" si="5"/>
        <v>50.065</v>
      </c>
      <c r="O33" s="100"/>
      <c r="Q33" s="1">
        <v>1</v>
      </c>
      <c r="R33" s="1">
        <v>40.13</v>
      </c>
    </row>
    <row r="34" spans="1:18" ht="12.75">
      <c r="A34" s="168">
        <v>9</v>
      </c>
      <c r="B34" s="12">
        <v>78</v>
      </c>
      <c r="C34" s="12" t="s">
        <v>45</v>
      </c>
      <c r="D34" s="36" t="s">
        <v>188</v>
      </c>
      <c r="E34" s="5"/>
      <c r="F34" s="165">
        <v>65</v>
      </c>
      <c r="G34" s="5"/>
      <c r="H34" s="24" t="s">
        <v>57</v>
      </c>
      <c r="I34" s="5"/>
      <c r="J34" s="5"/>
      <c r="K34" s="5"/>
      <c r="L34" s="205">
        <f t="shared" si="4"/>
        <v>0.001163425925925926</v>
      </c>
      <c r="M34" s="280"/>
      <c r="N34" s="269">
        <f t="shared" si="5"/>
        <v>50.26</v>
      </c>
      <c r="O34" s="100"/>
      <c r="Q34" s="1">
        <v>1</v>
      </c>
      <c r="R34" s="1">
        <v>40.52</v>
      </c>
    </row>
    <row r="35" spans="1:18" ht="13.5" thickBot="1">
      <c r="A35" s="193">
        <v>10</v>
      </c>
      <c r="B35" s="74">
        <v>83</v>
      </c>
      <c r="C35" s="74" t="s">
        <v>45</v>
      </c>
      <c r="D35" s="75" t="s">
        <v>199</v>
      </c>
      <c r="E35" s="38"/>
      <c r="F35" s="169">
        <v>65</v>
      </c>
      <c r="G35" s="38"/>
      <c r="H35" s="78" t="s">
        <v>200</v>
      </c>
      <c r="I35" s="38"/>
      <c r="J35" s="38"/>
      <c r="K35" s="38"/>
      <c r="L35" s="203">
        <f t="shared" si="4"/>
        <v>0.0012333333333333335</v>
      </c>
      <c r="M35" s="277"/>
      <c r="N35" s="273">
        <f t="shared" si="5"/>
        <v>53.28</v>
      </c>
      <c r="O35" s="100"/>
      <c r="Q35" s="1">
        <v>1</v>
      </c>
      <c r="R35" s="1">
        <v>46.56</v>
      </c>
    </row>
    <row r="36" spans="1:18" ht="14.25" thickBot="1" thickTop="1">
      <c r="A36" s="294">
        <v>1</v>
      </c>
      <c r="B36" s="174">
        <v>85</v>
      </c>
      <c r="C36" s="174" t="s">
        <v>44</v>
      </c>
      <c r="D36" s="175" t="s">
        <v>185</v>
      </c>
      <c r="E36" s="281"/>
      <c r="F36" s="176">
        <v>70</v>
      </c>
      <c r="G36" s="281"/>
      <c r="H36" s="178" t="s">
        <v>57</v>
      </c>
      <c r="I36" s="281"/>
      <c r="J36" s="281"/>
      <c r="K36" s="281"/>
      <c r="L36" s="207">
        <f t="shared" si="4"/>
        <v>0.0012916666666666667</v>
      </c>
      <c r="M36" s="282"/>
      <c r="N36" s="275">
        <f t="shared" si="5"/>
        <v>55.8</v>
      </c>
      <c r="O36" s="100"/>
      <c r="Q36" s="1">
        <v>1</v>
      </c>
      <c r="R36" s="1">
        <v>51.6</v>
      </c>
    </row>
    <row r="37" spans="1:18" ht="13.5" thickTop="1">
      <c r="A37" s="293">
        <v>1</v>
      </c>
      <c r="B37" s="60">
        <v>87</v>
      </c>
      <c r="C37" s="60" t="s">
        <v>44</v>
      </c>
      <c r="D37" s="95" t="s">
        <v>184</v>
      </c>
      <c r="E37" s="278"/>
      <c r="F37" s="184">
        <v>75</v>
      </c>
      <c r="G37" s="278"/>
      <c r="H37" s="91" t="s">
        <v>57</v>
      </c>
      <c r="I37" s="278"/>
      <c r="J37" s="278"/>
      <c r="K37" s="278"/>
      <c r="L37" s="211">
        <f t="shared" si="4"/>
        <v>0.0012790509259259259</v>
      </c>
      <c r="M37" s="283"/>
      <c r="N37" s="272">
        <f t="shared" si="5"/>
        <v>55.255</v>
      </c>
      <c r="O37" s="100"/>
      <c r="Q37" s="1">
        <v>1</v>
      </c>
      <c r="R37" s="1">
        <v>50.51</v>
      </c>
    </row>
    <row r="38" spans="1:18" ht="13.5" thickBot="1">
      <c r="A38" s="193">
        <v>2</v>
      </c>
      <c r="B38" s="74">
        <v>88</v>
      </c>
      <c r="C38" s="74" t="s">
        <v>45</v>
      </c>
      <c r="D38" s="75" t="s">
        <v>183</v>
      </c>
      <c r="E38" s="38"/>
      <c r="F38" s="169">
        <v>75</v>
      </c>
      <c r="G38" s="38"/>
      <c r="H38" s="78" t="s">
        <v>57</v>
      </c>
      <c r="I38" s="38"/>
      <c r="J38" s="38"/>
      <c r="K38" s="38"/>
      <c r="L38" s="203">
        <f t="shared" si="4"/>
        <v>0.0014142361111111111</v>
      </c>
      <c r="M38" s="277"/>
      <c r="N38" s="273">
        <f t="shared" si="5"/>
        <v>61.095</v>
      </c>
      <c r="O38" s="100"/>
      <c r="Q38" s="1">
        <v>2</v>
      </c>
      <c r="R38" s="1">
        <v>2.19</v>
      </c>
    </row>
    <row r="39" spans="2:18" ht="13.5" hidden="1" thickTop="1">
      <c r="B39" s="12">
        <v>142</v>
      </c>
      <c r="C39" s="12" t="s">
        <v>44</v>
      </c>
      <c r="D39" s="30" t="s">
        <v>177</v>
      </c>
      <c r="E39" s="5"/>
      <c r="F39" s="57" t="s">
        <v>149</v>
      </c>
      <c r="G39" s="5"/>
      <c r="H39" s="23" t="s">
        <v>200</v>
      </c>
      <c r="L39" s="205">
        <f t="shared" si="4"/>
        <v>0.0009160879629629631</v>
      </c>
      <c r="N39" s="269"/>
      <c r="Q39" s="1">
        <v>1</v>
      </c>
      <c r="R39" s="1">
        <v>19.15</v>
      </c>
    </row>
    <row r="40" spans="2:18" ht="12.75" hidden="1">
      <c r="B40" s="12">
        <v>143</v>
      </c>
      <c r="C40" s="12" t="s">
        <v>45</v>
      </c>
      <c r="D40" s="36" t="s">
        <v>181</v>
      </c>
      <c r="E40" s="5"/>
      <c r="F40" s="64" t="s">
        <v>149</v>
      </c>
      <c r="G40" s="5"/>
      <c r="H40" s="24" t="s">
        <v>200</v>
      </c>
      <c r="L40" s="205">
        <f t="shared" si="4"/>
        <v>0.0009329861111111111</v>
      </c>
      <c r="N40" s="269"/>
      <c r="Q40" s="1">
        <v>1</v>
      </c>
      <c r="R40" s="1">
        <v>20.61</v>
      </c>
    </row>
    <row r="41" spans="2:18" ht="12.75" hidden="1">
      <c r="B41" s="12">
        <v>54</v>
      </c>
      <c r="C41" s="12" t="s">
        <v>45</v>
      </c>
      <c r="D41" s="36" t="s">
        <v>227</v>
      </c>
      <c r="E41" s="5"/>
      <c r="F41" s="165" t="s">
        <v>149</v>
      </c>
      <c r="G41" s="5"/>
      <c r="H41" s="24" t="s">
        <v>211</v>
      </c>
      <c r="L41" s="205">
        <f t="shared" si="4"/>
        <v>0.0009357638888888889</v>
      </c>
      <c r="N41" s="269"/>
      <c r="Q41" s="1">
        <v>1</v>
      </c>
      <c r="R41" s="1">
        <v>20.85</v>
      </c>
    </row>
    <row r="42" spans="1:18" ht="13.5" hidden="1" thickBot="1">
      <c r="A42" s="38"/>
      <c r="B42" s="74">
        <v>144</v>
      </c>
      <c r="C42" s="74" t="s">
        <v>44</v>
      </c>
      <c r="D42" s="79" t="s">
        <v>180</v>
      </c>
      <c r="E42" s="38"/>
      <c r="F42" s="158" t="s">
        <v>149</v>
      </c>
      <c r="G42" s="38"/>
      <c r="H42" s="80" t="s">
        <v>200</v>
      </c>
      <c r="I42" s="38"/>
      <c r="J42" s="38"/>
      <c r="K42" s="38"/>
      <c r="L42" s="203">
        <f t="shared" si="4"/>
        <v>0.0009751157407407407</v>
      </c>
      <c r="M42" s="277"/>
      <c r="N42" s="273"/>
      <c r="Q42" s="1">
        <v>1</v>
      </c>
      <c r="R42" s="1">
        <v>24.25</v>
      </c>
    </row>
    <row r="43" ht="13.5" thickTop="1"/>
    <row r="45" spans="2:13" ht="12.75">
      <c r="B45" s="135" t="s">
        <v>309</v>
      </c>
      <c r="L45" s="135" t="s">
        <v>312</v>
      </c>
      <c r="M45" s="150"/>
    </row>
    <row r="46" spans="2:13" ht="12.75">
      <c r="B46" s="135" t="s">
        <v>310</v>
      </c>
      <c r="L46" s="135" t="s">
        <v>313</v>
      </c>
      <c r="M46" s="150"/>
    </row>
    <row r="47" spans="2:3" ht="12.75">
      <c r="B47" s="135" t="s">
        <v>311</v>
      </c>
      <c r="C47" s="135"/>
    </row>
    <row r="50" spans="1:16" ht="12.75">
      <c r="A50" s="341" t="s">
        <v>109</v>
      </c>
      <c r="B50" s="341"/>
      <c r="C50" s="341"/>
      <c r="D50" s="341"/>
      <c r="L50" s="342" t="s">
        <v>110</v>
      </c>
      <c r="M50" s="342"/>
      <c r="N50" s="342"/>
      <c r="O50" s="342"/>
      <c r="P50" s="342"/>
    </row>
  </sheetData>
  <sheetProtection/>
  <mergeCells count="9">
    <mergeCell ref="A50:D50"/>
    <mergeCell ref="L50:P50"/>
    <mergeCell ref="C24:J24"/>
    <mergeCell ref="L24:N24"/>
    <mergeCell ref="C4:J4"/>
    <mergeCell ref="A1:P1"/>
    <mergeCell ref="A2:P2"/>
    <mergeCell ref="A3:D3"/>
    <mergeCell ref="J3:P3"/>
  </mergeCells>
  <printOptions/>
  <pageMargins left="0.7874015748031497" right="0.3937007874015748" top="0.3937007874015748" bottom="0.3937007874015748" header="0.5118110236220472" footer="0.11811023622047245"/>
  <pageSetup horizontalDpi="600" verticalDpi="600" orientation="portrait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AK37"/>
  <sheetViews>
    <sheetView view="pageBreakPreview" zoomScaleSheetLayoutView="100" workbookViewId="0" topLeftCell="A1">
      <selection activeCell="S24" sqref="S24"/>
    </sheetView>
  </sheetViews>
  <sheetFormatPr defaultColWidth="9.140625" defaultRowHeight="12.75"/>
  <cols>
    <col min="1" max="2" width="4.7109375" style="1" customWidth="1"/>
    <col min="3" max="3" width="5.28125" style="1" customWidth="1"/>
    <col min="4" max="4" width="19.28125" style="1" customWidth="1"/>
    <col min="5" max="5" width="7.421875" style="1" hidden="1" customWidth="1"/>
    <col min="6" max="6" width="8.00390625" style="1" customWidth="1"/>
    <col min="7" max="7" width="23.8515625" style="1" hidden="1" customWidth="1"/>
    <col min="8" max="8" width="18.140625" style="1" customWidth="1"/>
    <col min="9" max="9" width="17.7109375" style="1" hidden="1" customWidth="1"/>
    <col min="10" max="10" width="14.140625" style="1" hidden="1" customWidth="1"/>
    <col min="11" max="11" width="0.71875" style="1" hidden="1" customWidth="1"/>
    <col min="12" max="12" width="8.28125" style="1" customWidth="1"/>
    <col min="13" max="13" width="7.421875" style="1" customWidth="1"/>
    <col min="14" max="14" width="6.421875" style="1" hidden="1" customWidth="1"/>
    <col min="15" max="15" width="7.8515625" style="1" hidden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3" customHeight="1">
      <c r="A1" s="336" t="str">
        <f>N_sor1</f>
        <v>Кубок России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29.25" customHeight="1">
      <c r="A2" s="337" t="str">
        <f>N_sor2</f>
        <v>среди ветеранов конькобежного спорта (многоборье)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28.5" customHeight="1">
      <c r="A3" s="338" t="s">
        <v>22</v>
      </c>
      <c r="B3" s="338"/>
      <c r="C3" s="338"/>
      <c r="D3" s="338"/>
      <c r="E3" s="25"/>
      <c r="F3" s="25"/>
      <c r="G3" s="25"/>
      <c r="H3" s="339" t="str">
        <f>D_d2</f>
        <v>10 февраля 2013</v>
      </c>
      <c r="I3" s="339"/>
      <c r="J3" s="339"/>
      <c r="K3" s="339"/>
      <c r="L3" s="339"/>
      <c r="M3" s="339"/>
      <c r="N3" s="339"/>
      <c r="O3" s="339"/>
    </row>
    <row r="4" spans="2:37" ht="20.25" customHeight="1">
      <c r="B4" s="35"/>
      <c r="C4" s="346" t="str">
        <f>N_un</f>
        <v>Мужчины</v>
      </c>
      <c r="D4" s="346"/>
      <c r="E4" s="346"/>
      <c r="F4" s="346"/>
      <c r="G4" s="346"/>
      <c r="H4" s="346"/>
      <c r="I4" s="346"/>
      <c r="J4" s="346"/>
      <c r="K4" s="35"/>
      <c r="L4" s="40" t="s">
        <v>41</v>
      </c>
      <c r="M4" s="35"/>
      <c r="N4" s="35"/>
      <c r="O4" s="35"/>
      <c r="P4" s="4"/>
      <c r="Q4" s="5" t="s">
        <v>42</v>
      </c>
      <c r="R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6.5" customHeight="1" thickBot="1">
      <c r="A5" s="2" t="s">
        <v>4</v>
      </c>
      <c r="B5" s="2" t="s">
        <v>0</v>
      </c>
      <c r="C5" s="21" t="s">
        <v>6</v>
      </c>
      <c r="D5" s="2" t="s">
        <v>2</v>
      </c>
      <c r="E5" s="2"/>
      <c r="F5" s="2" t="s">
        <v>1</v>
      </c>
      <c r="G5" s="2"/>
      <c r="H5" s="2" t="s">
        <v>38</v>
      </c>
      <c r="I5" s="2"/>
      <c r="J5" s="2" t="s">
        <v>7</v>
      </c>
      <c r="K5" s="2"/>
      <c r="L5" s="22" t="s">
        <v>3</v>
      </c>
      <c r="M5" s="22" t="s">
        <v>8</v>
      </c>
      <c r="N5" s="22" t="s">
        <v>12</v>
      </c>
      <c r="O5" s="2" t="s">
        <v>5</v>
      </c>
      <c r="P5" s="4"/>
      <c r="Q5" s="41"/>
      <c r="R5" s="41"/>
      <c r="U5" s="5"/>
      <c r="V5" s="5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75" customHeight="1" thickTop="1">
      <c r="A6" s="183">
        <v>1</v>
      </c>
      <c r="B6" s="60">
        <v>50</v>
      </c>
      <c r="C6" s="60" t="s">
        <v>44</v>
      </c>
      <c r="D6" s="95" t="s">
        <v>233</v>
      </c>
      <c r="E6" s="70"/>
      <c r="F6" s="184">
        <v>35</v>
      </c>
      <c r="G6" s="71"/>
      <c r="H6" s="91" t="s">
        <v>234</v>
      </c>
      <c r="I6" s="66"/>
      <c r="J6" s="66"/>
      <c r="K6" s="189"/>
      <c r="L6" s="211">
        <f aca="true" t="shared" si="0" ref="L6:L29">(P6*60+Q6)/86400</f>
        <v>0.005059606481481481</v>
      </c>
      <c r="M6" s="202">
        <f aca="true" t="shared" si="1" ref="M6:M29">ROUNDDOWN(L6*86400/10,3)</f>
        <v>43.715</v>
      </c>
      <c r="N6" s="295"/>
      <c r="O6" s="61"/>
      <c r="P6" s="4">
        <v>7</v>
      </c>
      <c r="Q6" s="41">
        <v>17.15</v>
      </c>
      <c r="R6" s="41"/>
      <c r="U6" s="5"/>
      <c r="V6" s="5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5.75" customHeight="1" thickBot="1">
      <c r="A7" s="73">
        <v>2</v>
      </c>
      <c r="B7" s="74">
        <v>51</v>
      </c>
      <c r="C7" s="74" t="s">
        <v>45</v>
      </c>
      <c r="D7" s="75" t="s">
        <v>235</v>
      </c>
      <c r="E7" s="76"/>
      <c r="F7" s="169">
        <v>35</v>
      </c>
      <c r="G7" s="77"/>
      <c r="H7" s="78" t="s">
        <v>57</v>
      </c>
      <c r="I7" s="78"/>
      <c r="J7" s="78"/>
      <c r="K7" s="170"/>
      <c r="L7" s="203">
        <f t="shared" si="0"/>
        <v>0.006057754629629629</v>
      </c>
      <c r="M7" s="204">
        <f t="shared" si="1"/>
        <v>52.339</v>
      </c>
      <c r="N7" s="68"/>
      <c r="O7" s="9"/>
      <c r="P7" s="4">
        <v>8</v>
      </c>
      <c r="Q7" s="41">
        <v>43.39</v>
      </c>
      <c r="R7" s="41"/>
      <c r="U7" s="5"/>
      <c r="V7" s="5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.75" customHeight="1" thickTop="1">
      <c r="A8" s="183">
        <v>1</v>
      </c>
      <c r="B8" s="60">
        <v>53</v>
      </c>
      <c r="C8" s="60" t="s">
        <v>45</v>
      </c>
      <c r="D8" s="69" t="s">
        <v>225</v>
      </c>
      <c r="E8" s="70"/>
      <c r="F8" s="200">
        <v>40</v>
      </c>
      <c r="G8" s="71"/>
      <c r="H8" s="66" t="s">
        <v>226</v>
      </c>
      <c r="I8" s="66"/>
      <c r="J8" s="66" t="s">
        <v>66</v>
      </c>
      <c r="K8" s="185"/>
      <c r="L8" s="211">
        <f t="shared" si="0"/>
        <v>0.00515462962962963</v>
      </c>
      <c r="M8" s="202">
        <f t="shared" si="1"/>
        <v>44.536</v>
      </c>
      <c r="N8" s="68">
        <f>(L8-L$6)*86400</f>
        <v>8.210000000000054</v>
      </c>
      <c r="O8" s="9" t="str">
        <f>IF(L8&lt;=430/86400,"МС",IF(L8&lt;=465/86400,"КМС",IF(L8&lt;=500/86400,"I разр.",IF(L8&lt;=540/86400,"II разр.",IF(L8&lt;=595.5/86400,"III разр.","")))))</f>
        <v>КМС</v>
      </c>
      <c r="P8" s="4">
        <v>7</v>
      </c>
      <c r="Q8" s="41">
        <v>25.36</v>
      </c>
      <c r="R8" s="41"/>
      <c r="U8" s="5"/>
      <c r="V8" s="5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5.75" customHeight="1">
      <c r="A9" s="9">
        <v>2</v>
      </c>
      <c r="B9" s="12">
        <v>55</v>
      </c>
      <c r="C9" s="12" t="s">
        <v>44</v>
      </c>
      <c r="D9" s="30" t="s">
        <v>223</v>
      </c>
      <c r="E9" s="64"/>
      <c r="F9" s="156">
        <v>40</v>
      </c>
      <c r="G9" s="37"/>
      <c r="H9" s="23" t="s">
        <v>57</v>
      </c>
      <c r="I9" s="24"/>
      <c r="J9" s="24" t="s">
        <v>51</v>
      </c>
      <c r="K9" s="13"/>
      <c r="L9" s="205">
        <f t="shared" si="0"/>
        <v>0.005165856481481481</v>
      </c>
      <c r="M9" s="72">
        <f t="shared" si="1"/>
        <v>44.633</v>
      </c>
      <c r="N9" s="68">
        <f>(L9-L$6)*86400</f>
        <v>9.180000000000039</v>
      </c>
      <c r="O9" s="9" t="str">
        <f>IF(L9&lt;=430/86400,"МС",IF(L9&lt;=465/86400,"КМС",IF(L9&lt;=500/86400,"I разр.",IF(L9&lt;=540/86400,"II разр.",IF(L9&lt;=595.5/86400,"III разр.","")))))</f>
        <v>КМС</v>
      </c>
      <c r="P9" s="4">
        <v>7</v>
      </c>
      <c r="Q9" s="41">
        <v>26.33</v>
      </c>
      <c r="R9" s="41"/>
      <c r="U9" s="5"/>
      <c r="V9" s="5"/>
      <c r="W9" s="1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5.75" customHeight="1">
      <c r="A10" s="9">
        <v>3</v>
      </c>
      <c r="B10" s="12">
        <v>60</v>
      </c>
      <c r="C10" s="12" t="s">
        <v>44</v>
      </c>
      <c r="D10" s="30" t="s">
        <v>221</v>
      </c>
      <c r="E10" s="64"/>
      <c r="F10" s="156">
        <v>40</v>
      </c>
      <c r="G10" s="37"/>
      <c r="H10" s="23" t="s">
        <v>198</v>
      </c>
      <c r="I10" s="24"/>
      <c r="J10" s="24" t="s">
        <v>53</v>
      </c>
      <c r="K10" s="13"/>
      <c r="L10" s="205">
        <f t="shared" si="0"/>
        <v>0.0053936342592592595</v>
      </c>
      <c r="M10" s="72">
        <f t="shared" si="1"/>
        <v>46.601</v>
      </c>
      <c r="N10" s="68">
        <f>(L10-L$6)*86400</f>
        <v>28.86000000000007</v>
      </c>
      <c r="O10" s="9" t="str">
        <f>IF(L10&lt;=430/86400,"МС",IF(L10&lt;=465/86400,"КМС",IF(L10&lt;=500/86400,"I разр.",IF(L10&lt;=540/86400,"II разр.",IF(L10&lt;=595.5/86400,"III разр.","")))))</f>
        <v>I разр.</v>
      </c>
      <c r="P10" s="4">
        <v>7</v>
      </c>
      <c r="Q10" s="41">
        <v>46.01</v>
      </c>
      <c r="R10" s="41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.75" customHeight="1">
      <c r="A11" s="9">
        <v>4</v>
      </c>
      <c r="B11" s="12">
        <v>52</v>
      </c>
      <c r="C11" s="12" t="s">
        <v>45</v>
      </c>
      <c r="D11" s="36" t="s">
        <v>231</v>
      </c>
      <c r="E11" s="64"/>
      <c r="F11" s="165">
        <v>40</v>
      </c>
      <c r="G11" s="37"/>
      <c r="H11" s="24" t="s">
        <v>104</v>
      </c>
      <c r="I11" s="24" t="s">
        <v>101</v>
      </c>
      <c r="J11" s="24" t="s">
        <v>102</v>
      </c>
      <c r="K11" s="14"/>
      <c r="L11" s="205">
        <f t="shared" si="0"/>
        <v>0.005453703703703704</v>
      </c>
      <c r="M11" s="72">
        <f t="shared" si="1"/>
        <v>47.12</v>
      </c>
      <c r="N11" s="68">
        <f>(L11-L$6)*86400</f>
        <v>34.05000000000005</v>
      </c>
      <c r="O11" s="9" t="str">
        <f>IF(L11&lt;=430/86400,"МС",IF(L11&lt;=465/86400,"КМС",IF(L11&lt;=500/86400,"I разр.",IF(L11&lt;=540/86400,"II разр.",IF(L11&lt;=595.5/86400,"III разр.","")))))</f>
        <v>I разр.</v>
      </c>
      <c r="P11" s="4">
        <v>7</v>
      </c>
      <c r="Q11" s="41">
        <v>51.2</v>
      </c>
      <c r="R11" s="41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5.75" customHeight="1">
      <c r="A12" s="9">
        <v>5</v>
      </c>
      <c r="B12" s="12">
        <v>59</v>
      </c>
      <c r="C12" s="12" t="s">
        <v>44</v>
      </c>
      <c r="D12" s="30" t="s">
        <v>224</v>
      </c>
      <c r="E12" s="64"/>
      <c r="F12" s="156">
        <v>40</v>
      </c>
      <c r="G12" s="37"/>
      <c r="H12" s="23" t="s">
        <v>198</v>
      </c>
      <c r="I12" s="24"/>
      <c r="J12" s="24"/>
      <c r="K12" s="14"/>
      <c r="L12" s="205">
        <f t="shared" si="0"/>
        <v>0.005737268518518518</v>
      </c>
      <c r="M12" s="72">
        <f t="shared" si="1"/>
        <v>49.57</v>
      </c>
      <c r="N12" s="68"/>
      <c r="O12" s="9"/>
      <c r="P12" s="4">
        <v>8</v>
      </c>
      <c r="Q12" s="41">
        <v>15.7</v>
      </c>
      <c r="R12" s="41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5.75" customHeight="1">
      <c r="A13" s="9">
        <v>6</v>
      </c>
      <c r="B13" s="12">
        <v>57</v>
      </c>
      <c r="C13" s="12" t="s">
        <v>44</v>
      </c>
      <c r="D13" s="30" t="s">
        <v>229</v>
      </c>
      <c r="E13" s="64"/>
      <c r="F13" s="156">
        <v>40</v>
      </c>
      <c r="G13" s="37"/>
      <c r="H13" s="23" t="s">
        <v>230</v>
      </c>
      <c r="I13" s="24"/>
      <c r="J13" s="24"/>
      <c r="K13" s="14"/>
      <c r="L13" s="205">
        <f t="shared" si="0"/>
        <v>0.005762615740740741</v>
      </c>
      <c r="M13" s="72">
        <f t="shared" si="1"/>
        <v>49.789</v>
      </c>
      <c r="N13" s="68"/>
      <c r="O13" s="9"/>
      <c r="P13" s="4">
        <v>8</v>
      </c>
      <c r="Q13" s="41">
        <v>17.89</v>
      </c>
      <c r="R13" s="41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5.75" customHeight="1" thickBot="1">
      <c r="A14" s="73">
        <v>7</v>
      </c>
      <c r="B14" s="74">
        <v>58</v>
      </c>
      <c r="C14" s="74" t="s">
        <v>45</v>
      </c>
      <c r="D14" s="75" t="s">
        <v>232</v>
      </c>
      <c r="E14" s="76"/>
      <c r="F14" s="169">
        <v>40</v>
      </c>
      <c r="G14" s="77"/>
      <c r="H14" s="78" t="s">
        <v>57</v>
      </c>
      <c r="I14" s="78"/>
      <c r="J14" s="78"/>
      <c r="K14" s="170"/>
      <c r="L14" s="203">
        <f t="shared" si="0"/>
        <v>0.005809953703703704</v>
      </c>
      <c r="M14" s="204">
        <f t="shared" si="1"/>
        <v>50.198</v>
      </c>
      <c r="N14" s="68"/>
      <c r="O14" s="9"/>
      <c r="P14" s="4">
        <v>8</v>
      </c>
      <c r="Q14" s="41">
        <v>21.98</v>
      </c>
      <c r="R14" s="41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5.75" customHeight="1" thickTop="1">
      <c r="A15" s="183">
        <v>1</v>
      </c>
      <c r="B15" s="60">
        <v>63</v>
      </c>
      <c r="C15" s="60" t="s">
        <v>44</v>
      </c>
      <c r="D15" s="95" t="s">
        <v>219</v>
      </c>
      <c r="E15" s="117"/>
      <c r="F15" s="184">
        <v>45</v>
      </c>
      <c r="G15" s="60"/>
      <c r="H15" s="91" t="s">
        <v>200</v>
      </c>
      <c r="I15" s="91"/>
      <c r="J15" s="66" t="s">
        <v>48</v>
      </c>
      <c r="K15" s="98"/>
      <c r="L15" s="211">
        <f t="shared" si="0"/>
        <v>0.005266087962962963</v>
      </c>
      <c r="M15" s="202">
        <f t="shared" si="1"/>
        <v>45.499</v>
      </c>
      <c r="N15" s="68">
        <f aca="true" t="shared" si="2" ref="N15:N28">(L15-L$6)*86400</f>
        <v>17.840000000000042</v>
      </c>
      <c r="O15" s="9" t="str">
        <f aca="true" t="shared" si="3" ref="O15:O28">IF(L15&lt;=430/86400,"МС",IF(L15&lt;=465/86400,"КМС",IF(L15&lt;=500/86400,"I разр.",IF(L15&lt;=540/86400,"II разр.",IF(L15&lt;=595.5/86400,"III разр.","")))))</f>
        <v>КМС</v>
      </c>
      <c r="P15" s="4">
        <v>7</v>
      </c>
      <c r="Q15" s="41">
        <v>34.99</v>
      </c>
      <c r="R15" s="41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.75" customHeight="1">
      <c r="A16" s="9">
        <v>2</v>
      </c>
      <c r="B16" s="12">
        <v>62</v>
      </c>
      <c r="C16" s="12" t="s">
        <v>44</v>
      </c>
      <c r="D16" s="30" t="s">
        <v>217</v>
      </c>
      <c r="E16" s="57"/>
      <c r="F16" s="156">
        <v>45</v>
      </c>
      <c r="G16" s="12"/>
      <c r="H16" s="23" t="s">
        <v>218</v>
      </c>
      <c r="I16" s="23"/>
      <c r="J16" s="24" t="s">
        <v>69</v>
      </c>
      <c r="K16" s="67"/>
      <c r="L16" s="205">
        <f t="shared" si="0"/>
        <v>0.005345370370370371</v>
      </c>
      <c r="M16" s="72">
        <f t="shared" si="1"/>
        <v>46.184</v>
      </c>
      <c r="N16" s="68">
        <f t="shared" si="2"/>
        <v>24.690000000000104</v>
      </c>
      <c r="O16" s="9" t="str">
        <f t="shared" si="3"/>
        <v>КМС</v>
      </c>
      <c r="P16" s="4">
        <v>7</v>
      </c>
      <c r="Q16" s="41">
        <v>41.84</v>
      </c>
      <c r="R16" s="41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5.75" customHeight="1">
      <c r="A17" s="9">
        <v>3</v>
      </c>
      <c r="B17" s="12">
        <v>61</v>
      </c>
      <c r="C17" s="12" t="s">
        <v>45</v>
      </c>
      <c r="D17" s="36" t="s">
        <v>216</v>
      </c>
      <c r="E17" s="64"/>
      <c r="F17" s="165">
        <v>45</v>
      </c>
      <c r="G17" s="37"/>
      <c r="H17" s="24" t="s">
        <v>200</v>
      </c>
      <c r="I17" s="24"/>
      <c r="J17" s="24" t="s">
        <v>100</v>
      </c>
      <c r="K17" s="14"/>
      <c r="L17" s="205">
        <f t="shared" si="0"/>
        <v>0.005420486111111111</v>
      </c>
      <c r="M17" s="72">
        <f t="shared" si="1"/>
        <v>46.833</v>
      </c>
      <c r="N17" s="68">
        <f t="shared" si="2"/>
        <v>31.180000000000057</v>
      </c>
      <c r="O17" s="9" t="str">
        <f t="shared" si="3"/>
        <v>I разр.</v>
      </c>
      <c r="P17" s="4">
        <v>7</v>
      </c>
      <c r="Q17" s="41">
        <v>48.33</v>
      </c>
      <c r="R17" s="41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5.75" customHeight="1" thickBot="1">
      <c r="A18" s="73">
        <v>4</v>
      </c>
      <c r="B18" s="74">
        <v>64</v>
      </c>
      <c r="C18" s="74" t="s">
        <v>45</v>
      </c>
      <c r="D18" s="75" t="s">
        <v>220</v>
      </c>
      <c r="E18" s="158"/>
      <c r="F18" s="169">
        <v>45</v>
      </c>
      <c r="G18" s="74"/>
      <c r="H18" s="78" t="s">
        <v>187</v>
      </c>
      <c r="I18" s="80"/>
      <c r="J18" s="78" t="s">
        <v>65</v>
      </c>
      <c r="K18" s="80"/>
      <c r="L18" s="203">
        <f t="shared" si="0"/>
        <v>0.006100347222222223</v>
      </c>
      <c r="M18" s="204">
        <f t="shared" si="1"/>
        <v>52.707</v>
      </c>
      <c r="N18" s="68">
        <f t="shared" si="2"/>
        <v>89.92000000000013</v>
      </c>
      <c r="O18" s="9" t="str">
        <f t="shared" si="3"/>
        <v>II разр.</v>
      </c>
      <c r="P18" s="4">
        <v>8</v>
      </c>
      <c r="Q18" s="41">
        <v>47.07</v>
      </c>
      <c r="R18" s="41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.75" customHeight="1" thickTop="1">
      <c r="A19" s="183">
        <v>1</v>
      </c>
      <c r="B19" s="60">
        <v>69</v>
      </c>
      <c r="C19" s="60" t="s">
        <v>44</v>
      </c>
      <c r="D19" s="95" t="s">
        <v>208</v>
      </c>
      <c r="E19" s="70"/>
      <c r="F19" s="184">
        <v>50</v>
      </c>
      <c r="G19" s="71"/>
      <c r="H19" s="91" t="s">
        <v>209</v>
      </c>
      <c r="I19" s="66"/>
      <c r="J19" s="66" t="s">
        <v>100</v>
      </c>
      <c r="K19" s="185"/>
      <c r="L19" s="211">
        <f t="shared" si="0"/>
        <v>0.0055508101851851855</v>
      </c>
      <c r="M19" s="202">
        <f t="shared" si="1"/>
        <v>47.959</v>
      </c>
      <c r="N19" s="68">
        <f t="shared" si="2"/>
        <v>42.44000000000008</v>
      </c>
      <c r="O19" s="9" t="str">
        <f t="shared" si="3"/>
        <v>I разр.</v>
      </c>
      <c r="P19" s="4">
        <v>7</v>
      </c>
      <c r="Q19" s="41">
        <v>59.59</v>
      </c>
      <c r="R19" s="41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5.75" customHeight="1">
      <c r="A20" s="9">
        <v>2</v>
      </c>
      <c r="B20" s="12">
        <v>66</v>
      </c>
      <c r="C20" s="12" t="s">
        <v>44</v>
      </c>
      <c r="D20" s="30" t="s">
        <v>212</v>
      </c>
      <c r="E20" s="64"/>
      <c r="F20" s="156">
        <v>50</v>
      </c>
      <c r="G20" s="37"/>
      <c r="H20" s="23" t="s">
        <v>57</v>
      </c>
      <c r="I20" s="24"/>
      <c r="J20" s="24" t="s">
        <v>77</v>
      </c>
      <c r="K20" s="14"/>
      <c r="L20" s="205">
        <f t="shared" si="0"/>
        <v>0.006017824074074075</v>
      </c>
      <c r="M20" s="72">
        <f t="shared" si="1"/>
        <v>51.994</v>
      </c>
      <c r="N20" s="68">
        <f t="shared" si="2"/>
        <v>82.7900000000001</v>
      </c>
      <c r="O20" s="9" t="str">
        <f t="shared" si="3"/>
        <v>II разр.</v>
      </c>
      <c r="P20" s="4">
        <v>8</v>
      </c>
      <c r="Q20" s="41">
        <v>39.94</v>
      </c>
      <c r="R20" s="41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.75" customHeight="1">
      <c r="A21" s="9">
        <v>3</v>
      </c>
      <c r="B21" s="12">
        <v>65</v>
      </c>
      <c r="C21" s="12" t="s">
        <v>44</v>
      </c>
      <c r="D21" s="30" t="s">
        <v>210</v>
      </c>
      <c r="E21" s="57"/>
      <c r="F21" s="156">
        <v>50</v>
      </c>
      <c r="G21" s="12"/>
      <c r="H21" s="23" t="s">
        <v>211</v>
      </c>
      <c r="I21" s="23"/>
      <c r="J21" s="24" t="s">
        <v>55</v>
      </c>
      <c r="K21" s="23"/>
      <c r="L21" s="205">
        <f t="shared" si="0"/>
        <v>0.006142013888888889</v>
      </c>
      <c r="M21" s="72">
        <f t="shared" si="1"/>
        <v>53.067</v>
      </c>
      <c r="N21" s="68">
        <f t="shared" si="2"/>
        <v>93.52000000000004</v>
      </c>
      <c r="O21" s="9" t="str">
        <f t="shared" si="3"/>
        <v>II разр.</v>
      </c>
      <c r="P21" s="4">
        <v>8</v>
      </c>
      <c r="Q21" s="41">
        <v>50.67</v>
      </c>
      <c r="R21" s="41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.75" customHeight="1">
      <c r="A22" s="9">
        <v>4</v>
      </c>
      <c r="B22" s="12">
        <v>68</v>
      </c>
      <c r="C22" s="12" t="s">
        <v>45</v>
      </c>
      <c r="D22" s="36" t="s">
        <v>214</v>
      </c>
      <c r="E22" s="12"/>
      <c r="F22" s="165">
        <v>50</v>
      </c>
      <c r="G22" s="12"/>
      <c r="H22" s="24" t="s">
        <v>215</v>
      </c>
      <c r="I22" s="23"/>
      <c r="J22" s="24" t="s">
        <v>66</v>
      </c>
      <c r="K22" s="23"/>
      <c r="L22" s="205">
        <f t="shared" si="0"/>
        <v>0.006284143518518519</v>
      </c>
      <c r="M22" s="72">
        <f t="shared" si="1"/>
        <v>54.295</v>
      </c>
      <c r="N22" s="68">
        <f t="shared" si="2"/>
        <v>105.80000000000007</v>
      </c>
      <c r="O22" s="9" t="str">
        <f t="shared" si="3"/>
        <v>III разр.</v>
      </c>
      <c r="P22" s="4">
        <v>9</v>
      </c>
      <c r="Q22" s="41">
        <v>2.95</v>
      </c>
      <c r="R22" s="41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5.75" customHeight="1" thickBot="1">
      <c r="A23" s="73">
        <v>5</v>
      </c>
      <c r="B23" s="74">
        <v>67</v>
      </c>
      <c r="C23" s="74" t="s">
        <v>45</v>
      </c>
      <c r="D23" s="75" t="s">
        <v>213</v>
      </c>
      <c r="E23" s="76"/>
      <c r="F23" s="169">
        <v>50</v>
      </c>
      <c r="G23" s="77"/>
      <c r="H23" s="78" t="s">
        <v>57</v>
      </c>
      <c r="I23" s="78"/>
      <c r="J23" s="78" t="s">
        <v>72</v>
      </c>
      <c r="K23" s="190"/>
      <c r="L23" s="203">
        <f t="shared" si="0"/>
        <v>0.006629050925925926</v>
      </c>
      <c r="M23" s="204">
        <f t="shared" si="1"/>
        <v>57.275</v>
      </c>
      <c r="N23" s="68">
        <f t="shared" si="2"/>
        <v>135.60000000000008</v>
      </c>
      <c r="O23" s="9" t="str">
        <f t="shared" si="3"/>
        <v>III разр.</v>
      </c>
      <c r="P23" s="4">
        <v>9</v>
      </c>
      <c r="Q23" s="41">
        <v>32.75</v>
      </c>
      <c r="R23" s="41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5.75" customHeight="1" thickBot="1" thickTop="1">
      <c r="A24" s="173">
        <v>1</v>
      </c>
      <c r="B24" s="174">
        <v>70</v>
      </c>
      <c r="C24" s="174" t="s">
        <v>45</v>
      </c>
      <c r="D24" s="187" t="s">
        <v>207</v>
      </c>
      <c r="E24" s="206"/>
      <c r="F24" s="209">
        <v>55</v>
      </c>
      <c r="G24" s="174"/>
      <c r="H24" s="177" t="s">
        <v>198</v>
      </c>
      <c r="I24" s="178"/>
      <c r="J24" s="177" t="s">
        <v>75</v>
      </c>
      <c r="K24" s="178"/>
      <c r="L24" s="207">
        <f t="shared" si="0"/>
        <v>0.005890509259259259</v>
      </c>
      <c r="M24" s="208">
        <f t="shared" si="1"/>
        <v>50.894</v>
      </c>
      <c r="N24" s="68">
        <f t="shared" si="2"/>
        <v>71.79000000000006</v>
      </c>
      <c r="O24" s="9" t="str">
        <f t="shared" si="3"/>
        <v>II разр.</v>
      </c>
      <c r="P24" s="4">
        <v>8</v>
      </c>
      <c r="Q24" s="41">
        <v>28.94</v>
      </c>
      <c r="R24" s="41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5.75" customHeight="1" thickTop="1">
      <c r="A25" s="183">
        <v>1</v>
      </c>
      <c r="B25" s="60">
        <v>71</v>
      </c>
      <c r="C25" s="60" t="s">
        <v>44</v>
      </c>
      <c r="D25" s="95" t="s">
        <v>201</v>
      </c>
      <c r="E25" s="70"/>
      <c r="F25" s="184">
        <v>60</v>
      </c>
      <c r="G25" s="71"/>
      <c r="H25" s="91" t="s">
        <v>87</v>
      </c>
      <c r="I25" s="66"/>
      <c r="J25" s="66" t="s">
        <v>55</v>
      </c>
      <c r="K25" s="189"/>
      <c r="L25" s="211">
        <f t="shared" si="0"/>
        <v>0.00563125</v>
      </c>
      <c r="M25" s="202">
        <f t="shared" si="1"/>
        <v>48.654</v>
      </c>
      <c r="N25" s="68">
        <f t="shared" si="2"/>
        <v>49.39000000000005</v>
      </c>
      <c r="O25" s="9" t="str">
        <f t="shared" si="3"/>
        <v>I разр.</v>
      </c>
      <c r="P25" s="4">
        <v>8</v>
      </c>
      <c r="Q25" s="41">
        <v>6.54</v>
      </c>
      <c r="R25" s="41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5.75" customHeight="1">
      <c r="A26" s="9">
        <v>2</v>
      </c>
      <c r="B26" s="12">
        <v>73</v>
      </c>
      <c r="C26" s="12" t="s">
        <v>45</v>
      </c>
      <c r="D26" s="36" t="s">
        <v>204</v>
      </c>
      <c r="E26" s="57"/>
      <c r="F26" s="165">
        <v>60</v>
      </c>
      <c r="G26" s="12"/>
      <c r="H26" s="24" t="s">
        <v>205</v>
      </c>
      <c r="I26" s="23"/>
      <c r="J26" s="24" t="s">
        <v>78</v>
      </c>
      <c r="K26" s="67"/>
      <c r="L26" s="205">
        <f t="shared" si="0"/>
        <v>0.0056740740740740744</v>
      </c>
      <c r="M26" s="72">
        <f t="shared" si="1"/>
        <v>49.024</v>
      </c>
      <c r="N26" s="68">
        <f t="shared" si="2"/>
        <v>53.09000000000008</v>
      </c>
      <c r="O26" s="9" t="str">
        <f t="shared" si="3"/>
        <v>I разр.</v>
      </c>
      <c r="P26" s="4">
        <v>8</v>
      </c>
      <c r="Q26" s="41">
        <v>10.24</v>
      </c>
      <c r="R26" s="41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5.75" customHeight="1">
      <c r="A27" s="9">
        <v>3</v>
      </c>
      <c r="B27" s="12">
        <v>74</v>
      </c>
      <c r="C27" s="12" t="s">
        <v>45</v>
      </c>
      <c r="D27" s="36" t="s">
        <v>206</v>
      </c>
      <c r="E27" s="64"/>
      <c r="F27" s="165">
        <v>60</v>
      </c>
      <c r="G27" s="37"/>
      <c r="H27" s="24" t="s">
        <v>57</v>
      </c>
      <c r="I27" s="24"/>
      <c r="J27" s="24" t="s">
        <v>76</v>
      </c>
      <c r="K27" s="14"/>
      <c r="L27" s="205">
        <f t="shared" si="0"/>
        <v>0.005967013888888888</v>
      </c>
      <c r="M27" s="72">
        <f t="shared" si="1"/>
        <v>51.555</v>
      </c>
      <c r="N27" s="68">
        <f t="shared" si="2"/>
        <v>78.39999999999998</v>
      </c>
      <c r="O27" s="9" t="str">
        <f t="shared" si="3"/>
        <v>II разр.</v>
      </c>
      <c r="P27" s="4">
        <v>8</v>
      </c>
      <c r="Q27" s="41">
        <v>35.55</v>
      </c>
      <c r="R27" s="41"/>
      <c r="U27" s="5"/>
      <c r="V27" s="5"/>
      <c r="W27" s="1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.75" customHeight="1" thickBot="1">
      <c r="A28" s="73">
        <v>4</v>
      </c>
      <c r="B28" s="74">
        <v>72</v>
      </c>
      <c r="C28" s="74" t="s">
        <v>44</v>
      </c>
      <c r="D28" s="79" t="s">
        <v>202</v>
      </c>
      <c r="E28" s="76"/>
      <c r="F28" s="199">
        <v>60</v>
      </c>
      <c r="G28" s="77"/>
      <c r="H28" s="80" t="s">
        <v>203</v>
      </c>
      <c r="I28" s="78"/>
      <c r="J28" s="78" t="s">
        <v>71</v>
      </c>
      <c r="K28" s="190"/>
      <c r="L28" s="203">
        <f t="shared" si="0"/>
        <v>0.005975347222222222</v>
      </c>
      <c r="M28" s="204">
        <f t="shared" si="1"/>
        <v>51.627</v>
      </c>
      <c r="N28" s="68">
        <f t="shared" si="2"/>
        <v>79.12000000000005</v>
      </c>
      <c r="O28" s="9" t="str">
        <f t="shared" si="3"/>
        <v>II разр.</v>
      </c>
      <c r="P28" s="4">
        <v>8</v>
      </c>
      <c r="Q28" s="41">
        <v>36.27</v>
      </c>
      <c r="R28" s="41"/>
      <c r="U28" s="5"/>
      <c r="V28" s="5"/>
      <c r="W28" s="1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5.75" customHeight="1" hidden="1" thickTop="1">
      <c r="A29" s="9"/>
      <c r="B29" s="12"/>
      <c r="C29" s="12"/>
      <c r="D29" s="36" t="s">
        <v>182</v>
      </c>
      <c r="E29" s="64"/>
      <c r="F29" s="165" t="s">
        <v>149</v>
      </c>
      <c r="G29" s="37"/>
      <c r="H29" s="24" t="s">
        <v>200</v>
      </c>
      <c r="I29" s="24"/>
      <c r="J29" s="24"/>
      <c r="K29" s="14"/>
      <c r="L29" s="205">
        <f t="shared" si="0"/>
        <v>0.00511550925925926</v>
      </c>
      <c r="M29" s="72">
        <f t="shared" si="1"/>
        <v>44.198</v>
      </c>
      <c r="N29" s="68"/>
      <c r="O29" s="9"/>
      <c r="P29" s="4">
        <v>7</v>
      </c>
      <c r="Q29" s="41">
        <v>21.98</v>
      </c>
      <c r="R29" s="41"/>
      <c r="U29" s="5"/>
      <c r="V29" s="5"/>
      <c r="W29" s="1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ht="13.5" thickTop="1"/>
    <row r="32" spans="2:12" ht="12.75">
      <c r="B32" s="135" t="s">
        <v>122</v>
      </c>
      <c r="L32" s="135" t="s">
        <v>396</v>
      </c>
    </row>
    <row r="33" spans="2:12" ht="12.75">
      <c r="B33" s="135" t="s">
        <v>106</v>
      </c>
      <c r="L33" s="135" t="s">
        <v>397</v>
      </c>
    </row>
    <row r="34" spans="2:3" ht="12.75">
      <c r="B34" s="135" t="s">
        <v>344</v>
      </c>
      <c r="C34" s="135"/>
    </row>
    <row r="37" spans="1:15" ht="12.75">
      <c r="A37" s="341" t="s">
        <v>109</v>
      </c>
      <c r="B37" s="341"/>
      <c r="C37" s="341"/>
      <c r="D37" s="341"/>
      <c r="L37" s="342" t="s">
        <v>110</v>
      </c>
      <c r="M37" s="342"/>
      <c r="N37" s="342"/>
      <c r="O37" s="342"/>
    </row>
  </sheetData>
  <sheetProtection/>
  <mergeCells count="7">
    <mergeCell ref="A37:D37"/>
    <mergeCell ref="L37:O37"/>
    <mergeCell ref="H3:O3"/>
    <mergeCell ref="C4:J4"/>
    <mergeCell ref="A1:O1"/>
    <mergeCell ref="A2:O2"/>
    <mergeCell ref="A3:D3"/>
  </mergeCells>
  <printOptions/>
  <pageMargins left="0.984251968503937" right="0.3937007874015748" top="0.3937007874015748" bottom="0.3937007874015748" header="0.5118110236220472" footer="0.3937007874015748"/>
  <pageSetup horizontalDpi="600" verticalDpi="600" orientation="portrait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AI148"/>
  <sheetViews>
    <sheetView view="pageBreakPreview" zoomScaleSheetLayoutView="100" workbookViewId="0" topLeftCell="A7">
      <selection activeCell="F31" sqref="F3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4.28125" style="1" customWidth="1"/>
    <col min="4" max="4" width="13.00390625" style="1" hidden="1" customWidth="1"/>
    <col min="5" max="5" width="7.00390625" style="1" hidden="1" customWidth="1"/>
    <col min="6" max="6" width="9.421875" style="1" customWidth="1"/>
    <col min="7" max="7" width="17.421875" style="1" customWidth="1"/>
    <col min="8" max="8" width="26.8515625" style="1" hidden="1" customWidth="1"/>
    <col min="9" max="9" width="15.7109375" style="1" hidden="1" customWidth="1"/>
    <col min="10" max="10" width="3.00390625" style="1" hidden="1" customWidth="1"/>
    <col min="11" max="11" width="6.7109375" style="1" customWidth="1"/>
    <col min="12" max="12" width="5.7109375" style="1" customWidth="1"/>
    <col min="13" max="13" width="7.28125" style="1" customWidth="1"/>
    <col min="14" max="14" width="5.7109375" style="1" customWidth="1"/>
    <col min="15" max="15" width="7.7109375" style="1" customWidth="1"/>
    <col min="16" max="16" width="5.7109375" style="1" customWidth="1"/>
    <col min="17" max="17" width="7.28125" style="1" customWidth="1"/>
    <col min="18" max="18" width="5.7109375" style="1" customWidth="1"/>
    <col min="19" max="19" width="7.7109375" style="1" customWidth="1"/>
    <col min="20" max="20" width="7.28125" style="1" hidden="1" customWidth="1"/>
    <col min="21" max="16384" width="9.140625" style="1" customWidth="1"/>
  </cols>
  <sheetData>
    <row r="1" spans="1:19" ht="21.75" customHeight="1">
      <c r="A1" s="336" t="str">
        <f>N_sor1</f>
        <v>Кубок России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1:19" ht="26.25" customHeight="1">
      <c r="A2" s="337" t="str">
        <f>N_sor2</f>
        <v>среди ветеранов конькобежного спорта (многоборье)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</row>
    <row r="3" spans="1:19" ht="27" customHeight="1">
      <c r="A3" s="343" t="s">
        <v>13</v>
      </c>
      <c r="B3" s="343"/>
      <c r="C3" s="343"/>
      <c r="D3" s="343"/>
      <c r="E3" s="343"/>
      <c r="F3" s="86"/>
      <c r="G3" s="25"/>
      <c r="H3" s="25"/>
      <c r="I3" s="25"/>
      <c r="J3" s="25"/>
      <c r="K3" s="350" t="str">
        <f>D_all</f>
        <v>09 -10 февраля 2013</v>
      </c>
      <c r="L3" s="350"/>
      <c r="M3" s="350"/>
      <c r="N3" s="350"/>
      <c r="O3" s="350"/>
      <c r="P3" s="350"/>
      <c r="Q3" s="350"/>
      <c r="R3" s="350"/>
      <c r="S3" s="350"/>
    </row>
    <row r="4" spans="2:18" ht="27" customHeight="1">
      <c r="B4" s="35"/>
      <c r="C4" s="334" t="str">
        <f>N_dev</f>
        <v>Женщины</v>
      </c>
      <c r="D4" s="334"/>
      <c r="E4" s="334"/>
      <c r="F4" s="334"/>
      <c r="G4" s="334"/>
      <c r="H4" s="334"/>
      <c r="I4" s="56"/>
      <c r="J4" s="56"/>
      <c r="K4" s="40" t="s">
        <v>125</v>
      </c>
      <c r="L4" s="40"/>
      <c r="M4" s="35"/>
      <c r="N4" s="35"/>
      <c r="O4" s="35"/>
      <c r="P4" s="35"/>
      <c r="Q4" s="35"/>
      <c r="R4" s="35"/>
    </row>
    <row r="5" spans="1:20" ht="21" customHeight="1" thickBot="1">
      <c r="A5" s="2" t="s">
        <v>4</v>
      </c>
      <c r="B5" s="2" t="s">
        <v>0</v>
      </c>
      <c r="C5" s="2" t="s">
        <v>2</v>
      </c>
      <c r="D5" s="38"/>
      <c r="E5" s="2" t="s">
        <v>1</v>
      </c>
      <c r="F5" s="2" t="s">
        <v>236</v>
      </c>
      <c r="G5" s="2" t="s">
        <v>38</v>
      </c>
      <c r="H5" s="38"/>
      <c r="I5" s="3" t="s">
        <v>7</v>
      </c>
      <c r="J5" s="38"/>
      <c r="K5" s="3" t="str">
        <f>const!C13</f>
        <v>500м</v>
      </c>
      <c r="L5" s="3"/>
      <c r="M5" s="3" t="str">
        <f>const!C14</f>
        <v>1500м</v>
      </c>
      <c r="N5" s="3"/>
      <c r="O5" s="3" t="str">
        <f>const!C15</f>
        <v>1000м</v>
      </c>
      <c r="P5" s="3"/>
      <c r="Q5" s="3" t="str">
        <f>const!C16</f>
        <v>3000м</v>
      </c>
      <c r="R5" s="3"/>
      <c r="S5" s="3" t="s">
        <v>10</v>
      </c>
      <c r="T5" s="2" t="s">
        <v>5</v>
      </c>
    </row>
    <row r="6" spans="1:20" ht="16.5" customHeight="1" thickTop="1">
      <c r="A6" s="34">
        <v>1</v>
      </c>
      <c r="B6" s="224">
        <v>1</v>
      </c>
      <c r="C6" s="225" t="s">
        <v>146</v>
      </c>
      <c r="D6" s="225" t="s">
        <v>245</v>
      </c>
      <c r="E6" s="225" t="str">
        <f aca="true" t="shared" si="0" ref="E6:E18">CONCATENATE(C6," ",D6)</f>
        <v>ЛУЗГИНА Ольга  Сергеевна</v>
      </c>
      <c r="F6" s="226">
        <v>30</v>
      </c>
      <c r="G6" s="227" t="s">
        <v>47</v>
      </c>
      <c r="H6" s="228"/>
      <c r="I6" s="227" t="s">
        <v>47</v>
      </c>
      <c r="J6" s="144"/>
      <c r="K6" s="101">
        <v>47.23</v>
      </c>
      <c r="L6" s="46">
        <v>47.23</v>
      </c>
      <c r="M6" s="104" t="s">
        <v>256</v>
      </c>
      <c r="N6" s="46">
        <v>47.916</v>
      </c>
      <c r="O6" s="104" t="s">
        <v>314</v>
      </c>
      <c r="P6" s="46">
        <v>46.235</v>
      </c>
      <c r="Q6" s="113" t="s">
        <v>371</v>
      </c>
      <c r="R6" s="39">
        <v>50.97</v>
      </c>
      <c r="S6" s="107">
        <f aca="true" t="shared" si="1" ref="S6:S18">L6+N6+P6+R6</f>
        <v>192.35099999999997</v>
      </c>
      <c r="T6" s="155" t="s">
        <v>46</v>
      </c>
    </row>
    <row r="7" spans="1:32" ht="16.5" customHeight="1" thickBot="1">
      <c r="A7" s="15">
        <v>2</v>
      </c>
      <c r="B7" s="229">
        <v>2</v>
      </c>
      <c r="C7" s="230" t="s">
        <v>145</v>
      </c>
      <c r="D7" s="230" t="s">
        <v>246</v>
      </c>
      <c r="E7" s="230" t="str">
        <f t="shared" si="0"/>
        <v>ИВАНОВА Ольга  Константиновна</v>
      </c>
      <c r="F7" s="231">
        <v>30</v>
      </c>
      <c r="G7" s="232" t="s">
        <v>200</v>
      </c>
      <c r="H7" s="229"/>
      <c r="I7" s="232" t="s">
        <v>200</v>
      </c>
      <c r="J7" s="26"/>
      <c r="K7" s="103">
        <v>49.17</v>
      </c>
      <c r="L7" s="48">
        <v>49.17</v>
      </c>
      <c r="M7" s="106" t="s">
        <v>257</v>
      </c>
      <c r="N7" s="48">
        <v>53.086</v>
      </c>
      <c r="O7" s="106" t="s">
        <v>315</v>
      </c>
      <c r="P7" s="48">
        <v>50.02</v>
      </c>
      <c r="Q7" s="114" t="s">
        <v>372</v>
      </c>
      <c r="R7" s="31">
        <v>58.723</v>
      </c>
      <c r="S7" s="109">
        <f t="shared" si="1"/>
        <v>210.99900000000002</v>
      </c>
      <c r="T7" s="8" t="s">
        <v>46</v>
      </c>
      <c r="U7" s="12"/>
      <c r="V7" s="12"/>
      <c r="W7" s="30"/>
      <c r="X7" s="12"/>
      <c r="Y7" s="12"/>
      <c r="Z7" s="23"/>
      <c r="AA7" s="12"/>
      <c r="AB7" s="23"/>
      <c r="AC7" s="14"/>
      <c r="AD7" s="51"/>
      <c r="AE7" s="5"/>
      <c r="AF7" s="5"/>
    </row>
    <row r="8" spans="1:32" ht="16.5" customHeight="1" thickBot="1" thickTop="1">
      <c r="A8" s="173">
        <v>1</v>
      </c>
      <c r="B8" s="233">
        <v>3</v>
      </c>
      <c r="C8" s="234" t="s">
        <v>147</v>
      </c>
      <c r="D8" s="235" t="s">
        <v>247</v>
      </c>
      <c r="E8" s="235" t="str">
        <f t="shared" si="0"/>
        <v>ТИХОНОВА Ольга  Вячеславовна</v>
      </c>
      <c r="F8" s="236">
        <v>35</v>
      </c>
      <c r="G8" s="235" t="s">
        <v>57</v>
      </c>
      <c r="H8" s="237"/>
      <c r="I8" s="235" t="s">
        <v>57</v>
      </c>
      <c r="J8" s="178"/>
      <c r="K8" s="238">
        <v>49.23</v>
      </c>
      <c r="L8" s="181">
        <v>49.23</v>
      </c>
      <c r="M8" s="239" t="s">
        <v>258</v>
      </c>
      <c r="N8" s="181">
        <v>50.383</v>
      </c>
      <c r="O8" s="239" t="s">
        <v>316</v>
      </c>
      <c r="P8" s="181">
        <v>49.45</v>
      </c>
      <c r="Q8" s="240" t="s">
        <v>373</v>
      </c>
      <c r="R8" s="208">
        <v>53.603</v>
      </c>
      <c r="S8" s="241">
        <f t="shared" si="1"/>
        <v>202.666</v>
      </c>
      <c r="T8" s="8" t="s">
        <v>46</v>
      </c>
      <c r="U8" s="12"/>
      <c r="V8" s="12"/>
      <c r="W8" s="30"/>
      <c r="X8" s="12"/>
      <c r="Y8" s="12"/>
      <c r="Z8" s="23"/>
      <c r="AA8" s="12"/>
      <c r="AB8" s="23"/>
      <c r="AC8" s="14"/>
      <c r="AD8" s="51"/>
      <c r="AE8" s="5"/>
      <c r="AF8" s="5"/>
    </row>
    <row r="9" spans="1:32" ht="16.5" customHeight="1" thickTop="1">
      <c r="A9" s="34">
        <v>1</v>
      </c>
      <c r="B9" s="224">
        <v>5</v>
      </c>
      <c r="C9" s="225" t="s">
        <v>142</v>
      </c>
      <c r="D9" s="225" t="s">
        <v>249</v>
      </c>
      <c r="E9" s="225" t="str">
        <f t="shared" si="0"/>
        <v>БАКАЛОВА Елена  Леонидовна</v>
      </c>
      <c r="F9" s="242">
        <v>40</v>
      </c>
      <c r="G9" s="243" t="s">
        <v>143</v>
      </c>
      <c r="H9" s="224"/>
      <c r="I9" s="243" t="s">
        <v>143</v>
      </c>
      <c r="J9" s="94"/>
      <c r="K9" s="101">
        <v>46.24</v>
      </c>
      <c r="L9" s="46">
        <v>46.24</v>
      </c>
      <c r="M9" s="104" t="s">
        <v>260</v>
      </c>
      <c r="N9" s="46">
        <v>48.163</v>
      </c>
      <c r="O9" s="104" t="s">
        <v>318</v>
      </c>
      <c r="P9" s="46">
        <v>45.76</v>
      </c>
      <c r="Q9" s="113" t="s">
        <v>375</v>
      </c>
      <c r="R9" s="39">
        <v>53.21</v>
      </c>
      <c r="S9" s="107">
        <f t="shared" si="1"/>
        <v>193.373</v>
      </c>
      <c r="T9" s="8" t="s">
        <v>46</v>
      </c>
      <c r="U9" s="12"/>
      <c r="V9" s="12"/>
      <c r="W9" s="30"/>
      <c r="X9" s="12"/>
      <c r="Y9" s="12"/>
      <c r="Z9" s="23"/>
      <c r="AA9" s="23"/>
      <c r="AB9" s="23"/>
      <c r="AC9" s="13"/>
      <c r="AD9" s="51"/>
      <c r="AE9" s="5"/>
      <c r="AF9" s="5"/>
    </row>
    <row r="10" spans="1:32" ht="16.5" customHeight="1" thickBot="1">
      <c r="A10" s="15">
        <v>2</v>
      </c>
      <c r="B10" s="229">
        <v>4</v>
      </c>
      <c r="C10" s="230" t="s">
        <v>144</v>
      </c>
      <c r="D10" s="230" t="s">
        <v>248</v>
      </c>
      <c r="E10" s="230" t="str">
        <f t="shared" si="0"/>
        <v>РУЛЬКОВА Наталья  Геннадьевна</v>
      </c>
      <c r="F10" s="231">
        <v>40</v>
      </c>
      <c r="G10" s="244" t="s">
        <v>200</v>
      </c>
      <c r="H10" s="229"/>
      <c r="I10" s="244" t="s">
        <v>200</v>
      </c>
      <c r="J10" s="96"/>
      <c r="K10" s="103">
        <v>47.94</v>
      </c>
      <c r="L10" s="48">
        <v>47.94</v>
      </c>
      <c r="M10" s="106" t="s">
        <v>259</v>
      </c>
      <c r="N10" s="48">
        <v>49.523</v>
      </c>
      <c r="O10" s="106" t="s">
        <v>317</v>
      </c>
      <c r="P10" s="48">
        <v>48.185</v>
      </c>
      <c r="Q10" s="114" t="s">
        <v>374</v>
      </c>
      <c r="R10" s="31">
        <v>53.623</v>
      </c>
      <c r="S10" s="109">
        <f t="shared" si="1"/>
        <v>199.271</v>
      </c>
      <c r="T10" s="8" t="s">
        <v>46</v>
      </c>
      <c r="U10" s="12"/>
      <c r="V10" s="12"/>
      <c r="W10" s="36"/>
      <c r="X10" s="37"/>
      <c r="Y10" s="37"/>
      <c r="Z10" s="24"/>
      <c r="AA10" s="23"/>
      <c r="AB10" s="23"/>
      <c r="AC10" s="14"/>
      <c r="AD10" s="51"/>
      <c r="AE10" s="5"/>
      <c r="AF10" s="5"/>
    </row>
    <row r="11" spans="1:32" ht="16.5" customHeight="1" thickBot="1" thickTop="1">
      <c r="A11" s="173">
        <v>1</v>
      </c>
      <c r="B11" s="233">
        <v>6</v>
      </c>
      <c r="C11" s="245" t="s">
        <v>134</v>
      </c>
      <c r="D11" s="245" t="s">
        <v>250</v>
      </c>
      <c r="E11" s="245" t="str">
        <f t="shared" si="0"/>
        <v>ЖУКОВА Людмила  Александровна</v>
      </c>
      <c r="F11" s="246">
        <v>50</v>
      </c>
      <c r="G11" s="247" t="s">
        <v>104</v>
      </c>
      <c r="H11" s="233"/>
      <c r="I11" s="247" t="s">
        <v>104</v>
      </c>
      <c r="J11" s="178"/>
      <c r="K11" s="238">
        <v>51.8</v>
      </c>
      <c r="L11" s="181">
        <v>51.8</v>
      </c>
      <c r="M11" s="239" t="s">
        <v>261</v>
      </c>
      <c r="N11" s="181">
        <v>52.903</v>
      </c>
      <c r="O11" s="239" t="s">
        <v>319</v>
      </c>
      <c r="P11" s="181">
        <v>50</v>
      </c>
      <c r="Q11" s="240" t="s">
        <v>376</v>
      </c>
      <c r="R11" s="208">
        <v>55.56</v>
      </c>
      <c r="S11" s="241">
        <f t="shared" si="1"/>
        <v>210.263</v>
      </c>
      <c r="T11" s="8" t="s">
        <v>46</v>
      </c>
      <c r="U11" s="12"/>
      <c r="V11" s="12"/>
      <c r="W11" s="36"/>
      <c r="X11" s="37"/>
      <c r="Y11" s="37"/>
      <c r="Z11" s="24"/>
      <c r="AA11" s="23"/>
      <c r="AB11" s="23"/>
      <c r="AC11" s="14"/>
      <c r="AD11" s="51"/>
      <c r="AE11" s="5"/>
      <c r="AF11" s="5"/>
    </row>
    <row r="12" spans="1:32" ht="16.5" customHeight="1" thickTop="1">
      <c r="A12" s="34">
        <v>1</v>
      </c>
      <c r="B12" s="224">
        <v>7</v>
      </c>
      <c r="C12" s="225" t="s">
        <v>140</v>
      </c>
      <c r="D12" s="225" t="s">
        <v>251</v>
      </c>
      <c r="E12" s="225" t="str">
        <f t="shared" si="0"/>
        <v>ТУРКОВСКАЯ Марина  Борисовна</v>
      </c>
      <c r="F12" s="242">
        <v>55</v>
      </c>
      <c r="G12" s="227" t="s">
        <v>47</v>
      </c>
      <c r="H12" s="224"/>
      <c r="I12" s="227" t="s">
        <v>47</v>
      </c>
      <c r="J12" s="144"/>
      <c r="K12" s="101">
        <v>52.25</v>
      </c>
      <c r="L12" s="46">
        <v>52.25</v>
      </c>
      <c r="M12" s="104" t="s">
        <v>262</v>
      </c>
      <c r="N12" s="46">
        <v>53.553</v>
      </c>
      <c r="O12" s="104" t="s">
        <v>320</v>
      </c>
      <c r="P12" s="46">
        <v>52.18</v>
      </c>
      <c r="Q12" s="113" t="s">
        <v>377</v>
      </c>
      <c r="R12" s="39">
        <v>55.55</v>
      </c>
      <c r="S12" s="107">
        <f t="shared" si="1"/>
        <v>213.53300000000002</v>
      </c>
      <c r="T12" s="8" t="s">
        <v>46</v>
      </c>
      <c r="U12" s="12"/>
      <c r="V12" s="12"/>
      <c r="W12" s="36"/>
      <c r="X12" s="37"/>
      <c r="Y12" s="37"/>
      <c r="Z12" s="24"/>
      <c r="AA12" s="23"/>
      <c r="AB12" s="23"/>
      <c r="AC12" s="14"/>
      <c r="AD12" s="51"/>
      <c r="AE12" s="5"/>
      <c r="AF12" s="5"/>
    </row>
    <row r="13" spans="1:32" ht="16.5" customHeight="1" thickBot="1">
      <c r="A13" s="15">
        <v>2</v>
      </c>
      <c r="B13" s="229">
        <v>8</v>
      </c>
      <c r="C13" s="248" t="s">
        <v>141</v>
      </c>
      <c r="D13" s="249" t="s">
        <v>252</v>
      </c>
      <c r="E13" s="249" t="str">
        <f t="shared" si="0"/>
        <v>АЗАРОВА Елена Викторовна</v>
      </c>
      <c r="F13" s="250">
        <v>55</v>
      </c>
      <c r="G13" s="249" t="s">
        <v>57</v>
      </c>
      <c r="H13" s="251"/>
      <c r="I13" s="249" t="s">
        <v>57</v>
      </c>
      <c r="J13" s="26"/>
      <c r="K13" s="103">
        <v>57.07</v>
      </c>
      <c r="L13" s="48">
        <v>57.07</v>
      </c>
      <c r="M13" s="106" t="s">
        <v>263</v>
      </c>
      <c r="N13" s="48">
        <v>58.233</v>
      </c>
      <c r="O13" s="106" t="s">
        <v>321</v>
      </c>
      <c r="P13" s="48">
        <v>57.05</v>
      </c>
      <c r="Q13" s="114" t="s">
        <v>378</v>
      </c>
      <c r="R13" s="31">
        <v>60.181</v>
      </c>
      <c r="S13" s="109">
        <f t="shared" si="1"/>
        <v>232.534</v>
      </c>
      <c r="T13" s="8" t="s">
        <v>46</v>
      </c>
      <c r="U13" s="12"/>
      <c r="V13" s="12"/>
      <c r="W13" s="36"/>
      <c r="X13" s="37"/>
      <c r="Y13" s="37"/>
      <c r="Z13" s="24"/>
      <c r="AA13" s="23"/>
      <c r="AB13" s="23"/>
      <c r="AC13" s="14"/>
      <c r="AD13" s="51"/>
      <c r="AE13" s="5"/>
      <c r="AF13" s="5"/>
    </row>
    <row r="14" spans="1:32" ht="16.5" customHeight="1" thickTop="1">
      <c r="A14" s="34">
        <v>1</v>
      </c>
      <c r="B14" s="224">
        <v>9</v>
      </c>
      <c r="C14" s="225" t="s">
        <v>138</v>
      </c>
      <c r="D14" s="225" t="s">
        <v>247</v>
      </c>
      <c r="E14" s="225" t="str">
        <f t="shared" si="0"/>
        <v>МАКАРОВА Ольга  Вячеславовна</v>
      </c>
      <c r="F14" s="226">
        <v>60</v>
      </c>
      <c r="G14" s="227" t="s">
        <v>47</v>
      </c>
      <c r="H14" s="228"/>
      <c r="I14" s="227" t="s">
        <v>47</v>
      </c>
      <c r="J14" s="144"/>
      <c r="K14" s="101">
        <v>54.81</v>
      </c>
      <c r="L14" s="46">
        <v>54.81</v>
      </c>
      <c r="M14" s="104" t="s">
        <v>264</v>
      </c>
      <c r="N14" s="46">
        <v>54.763</v>
      </c>
      <c r="O14" s="104" t="s">
        <v>322</v>
      </c>
      <c r="P14" s="46">
        <v>52.515</v>
      </c>
      <c r="Q14" s="113" t="s">
        <v>379</v>
      </c>
      <c r="R14" s="39">
        <v>57.065</v>
      </c>
      <c r="S14" s="107">
        <f t="shared" si="1"/>
        <v>219.15300000000002</v>
      </c>
      <c r="T14" s="8" t="s">
        <v>49</v>
      </c>
      <c r="U14" s="12"/>
      <c r="V14" s="12"/>
      <c r="W14" s="36"/>
      <c r="X14" s="37"/>
      <c r="Y14" s="37"/>
      <c r="Z14" s="24"/>
      <c r="AA14" s="23"/>
      <c r="AB14" s="23"/>
      <c r="AC14" s="14"/>
      <c r="AD14" s="51"/>
      <c r="AE14" s="5"/>
      <c r="AF14" s="5"/>
    </row>
    <row r="15" spans="1:32" ht="16.5" customHeight="1" thickBot="1">
      <c r="A15" s="15">
        <v>2</v>
      </c>
      <c r="B15" s="252">
        <v>10</v>
      </c>
      <c r="C15" s="230" t="s">
        <v>139</v>
      </c>
      <c r="D15" s="230" t="s">
        <v>253</v>
      </c>
      <c r="E15" s="230" t="str">
        <f t="shared" si="0"/>
        <v>БОКАРЕВА Ирина  Викторовна</v>
      </c>
      <c r="F15" s="253">
        <v>60</v>
      </c>
      <c r="G15" s="244" t="s">
        <v>104</v>
      </c>
      <c r="H15" s="254"/>
      <c r="I15" s="244" t="s">
        <v>104</v>
      </c>
      <c r="J15" s="96"/>
      <c r="K15" s="103">
        <v>53.98</v>
      </c>
      <c r="L15" s="48">
        <v>53.98</v>
      </c>
      <c r="M15" s="106" t="s">
        <v>265</v>
      </c>
      <c r="N15" s="48">
        <v>56.833</v>
      </c>
      <c r="O15" s="106" t="s">
        <v>323</v>
      </c>
      <c r="P15" s="48">
        <v>54.175</v>
      </c>
      <c r="Q15" s="114" t="s">
        <v>380</v>
      </c>
      <c r="R15" s="31">
        <v>60.98</v>
      </c>
      <c r="S15" s="109">
        <f t="shared" si="1"/>
        <v>225.968</v>
      </c>
      <c r="T15" s="8" t="s">
        <v>49</v>
      </c>
      <c r="U15" s="12"/>
      <c r="V15" s="12"/>
      <c r="W15" s="36"/>
      <c r="X15" s="37"/>
      <c r="Y15" s="37"/>
      <c r="Z15" s="24"/>
      <c r="AA15" s="23"/>
      <c r="AB15" s="23"/>
      <c r="AC15" s="14"/>
      <c r="AD15" s="51"/>
      <c r="AE15" s="5"/>
      <c r="AF15" s="5"/>
    </row>
    <row r="16" spans="1:32" ht="16.5" customHeight="1" thickTop="1">
      <c r="A16" s="34">
        <v>1</v>
      </c>
      <c r="B16" s="224">
        <v>11</v>
      </c>
      <c r="C16" s="225" t="s">
        <v>135</v>
      </c>
      <c r="D16" s="225" t="s">
        <v>254</v>
      </c>
      <c r="E16" s="225" t="str">
        <f t="shared" si="0"/>
        <v>УЛЬЯНЫЧЕВА Галина  Тимофеевна</v>
      </c>
      <c r="F16" s="226">
        <v>65</v>
      </c>
      <c r="G16" s="243" t="s">
        <v>104</v>
      </c>
      <c r="H16" s="228"/>
      <c r="I16" s="243" t="s">
        <v>104</v>
      </c>
      <c r="J16" s="94"/>
      <c r="K16" s="101">
        <v>60.06</v>
      </c>
      <c r="L16" s="46">
        <v>60.06</v>
      </c>
      <c r="M16" s="104" t="s">
        <v>266</v>
      </c>
      <c r="N16" s="46">
        <v>64.71</v>
      </c>
      <c r="O16" s="104" t="s">
        <v>324</v>
      </c>
      <c r="P16" s="46">
        <v>61.725</v>
      </c>
      <c r="Q16" s="113"/>
      <c r="R16" s="39"/>
      <c r="S16" s="107">
        <f t="shared" si="1"/>
        <v>186.495</v>
      </c>
      <c r="T16" s="8" t="s">
        <v>49</v>
      </c>
      <c r="U16" s="12"/>
      <c r="V16" s="12"/>
      <c r="W16" s="36"/>
      <c r="X16" s="37"/>
      <c r="Y16" s="37"/>
      <c r="Z16" s="24"/>
      <c r="AA16" s="23"/>
      <c r="AB16" s="23"/>
      <c r="AC16" s="14"/>
      <c r="AD16" s="51"/>
      <c r="AE16" s="5"/>
      <c r="AF16" s="5"/>
    </row>
    <row r="17" spans="1:32" ht="16.5" customHeight="1" thickBot="1">
      <c r="A17" s="15">
        <v>2</v>
      </c>
      <c r="B17" s="229">
        <v>12</v>
      </c>
      <c r="C17" s="230" t="s">
        <v>136</v>
      </c>
      <c r="D17" s="230" t="s">
        <v>255</v>
      </c>
      <c r="E17" s="230" t="str">
        <f t="shared" si="0"/>
        <v>ЕПИФАНОВА Валентина  Анатольевна</v>
      </c>
      <c r="F17" s="231">
        <v>65</v>
      </c>
      <c r="G17" s="244" t="s">
        <v>137</v>
      </c>
      <c r="H17" s="229"/>
      <c r="I17" s="244" t="s">
        <v>137</v>
      </c>
      <c r="J17" s="26"/>
      <c r="K17" s="103">
        <v>59.71</v>
      </c>
      <c r="L17" s="48">
        <v>59.71</v>
      </c>
      <c r="M17" s="106" t="s">
        <v>267</v>
      </c>
      <c r="N17" s="48">
        <v>66.25</v>
      </c>
      <c r="O17" s="106" t="s">
        <v>325</v>
      </c>
      <c r="P17" s="48">
        <v>63.82</v>
      </c>
      <c r="Q17" s="114"/>
      <c r="R17" s="31"/>
      <c r="S17" s="109">
        <f t="shared" si="1"/>
        <v>189.78</v>
      </c>
      <c r="T17" s="8" t="s">
        <v>49</v>
      </c>
      <c r="U17" s="12"/>
      <c r="V17" s="12"/>
      <c r="W17" s="36"/>
      <c r="X17" s="37"/>
      <c r="Y17" s="37"/>
      <c r="Z17" s="24"/>
      <c r="AA17" s="23"/>
      <c r="AB17" s="23"/>
      <c r="AC17" s="14"/>
      <c r="AD17" s="51"/>
      <c r="AE17" s="5"/>
      <c r="AF17" s="5"/>
    </row>
    <row r="18" spans="1:32" ht="16.5" customHeight="1" thickBot="1" thickTop="1">
      <c r="A18" s="173">
        <v>1</v>
      </c>
      <c r="B18" s="233">
        <v>13</v>
      </c>
      <c r="C18" s="245" t="s">
        <v>133</v>
      </c>
      <c r="D18" s="245" t="s">
        <v>250</v>
      </c>
      <c r="E18" s="245" t="str">
        <f t="shared" si="0"/>
        <v>СИДОРОВА Татьяна  Александровна</v>
      </c>
      <c r="F18" s="255">
        <v>75</v>
      </c>
      <c r="G18" s="256" t="s">
        <v>47</v>
      </c>
      <c r="H18" s="257"/>
      <c r="I18" s="256" t="s">
        <v>47</v>
      </c>
      <c r="J18" s="178"/>
      <c r="K18" s="238">
        <v>63.25</v>
      </c>
      <c r="L18" s="181">
        <v>63.25</v>
      </c>
      <c r="M18" s="239" t="s">
        <v>268</v>
      </c>
      <c r="N18" s="181">
        <v>66.153</v>
      </c>
      <c r="O18" s="239" t="s">
        <v>326</v>
      </c>
      <c r="P18" s="181">
        <v>64.65</v>
      </c>
      <c r="Q18" s="240"/>
      <c r="R18" s="208"/>
      <c r="S18" s="241">
        <f t="shared" si="1"/>
        <v>194.05300000000003</v>
      </c>
      <c r="T18" s="8" t="s">
        <v>121</v>
      </c>
      <c r="U18" s="12"/>
      <c r="V18" s="12"/>
      <c r="W18" s="36"/>
      <c r="X18" s="37"/>
      <c r="Y18" s="37"/>
      <c r="Z18" s="24"/>
      <c r="AA18" s="23"/>
      <c r="AB18" s="23"/>
      <c r="AC18" s="14"/>
      <c r="AD18" s="51"/>
      <c r="AE18" s="5"/>
      <c r="AF18" s="5"/>
    </row>
    <row r="19" spans="1:32" ht="16.5" customHeight="1" thickTop="1">
      <c r="A19" s="9"/>
      <c r="B19" s="298"/>
      <c r="C19" s="299"/>
      <c r="D19" s="299"/>
      <c r="E19" s="299"/>
      <c r="F19" s="300"/>
      <c r="G19" s="301"/>
      <c r="H19" s="302"/>
      <c r="I19" s="301"/>
      <c r="J19" s="23"/>
      <c r="K19" s="284"/>
      <c r="L19" s="45"/>
      <c r="M19" s="285"/>
      <c r="N19" s="45"/>
      <c r="O19" s="285"/>
      <c r="P19" s="45"/>
      <c r="Q19" s="303"/>
      <c r="R19" s="72"/>
      <c r="S19" s="286"/>
      <c r="T19" s="115"/>
      <c r="U19" s="12"/>
      <c r="V19" s="12"/>
      <c r="W19" s="36"/>
      <c r="X19" s="37"/>
      <c r="Y19" s="37"/>
      <c r="Z19" s="24"/>
      <c r="AA19" s="23"/>
      <c r="AB19" s="23"/>
      <c r="AC19" s="14"/>
      <c r="AD19" s="51"/>
      <c r="AE19" s="5"/>
      <c r="AF19" s="5"/>
    </row>
    <row r="20" spans="1:32" ht="17.25" customHeight="1" thickBot="1">
      <c r="A20" s="73"/>
      <c r="B20" s="74"/>
      <c r="C20" s="79"/>
      <c r="D20" s="158"/>
      <c r="E20" s="74"/>
      <c r="F20" s="74"/>
      <c r="G20" s="80"/>
      <c r="H20" s="79"/>
      <c r="I20" s="80"/>
      <c r="J20" s="80"/>
      <c r="K20" s="289"/>
      <c r="L20" s="82"/>
      <c r="M20" s="290"/>
      <c r="N20" s="82"/>
      <c r="O20" s="290"/>
      <c r="P20" s="82"/>
      <c r="Q20" s="297"/>
      <c r="R20" s="204"/>
      <c r="S20" s="291"/>
      <c r="T20" s="17"/>
      <c r="U20" s="12"/>
      <c r="V20" s="12"/>
      <c r="W20" s="36"/>
      <c r="X20" s="37"/>
      <c r="Y20" s="37"/>
      <c r="Z20" s="24"/>
      <c r="AA20" s="12"/>
      <c r="AB20" s="23"/>
      <c r="AC20" s="14"/>
      <c r="AD20" s="51"/>
      <c r="AE20" s="5"/>
      <c r="AF20" s="5"/>
    </row>
    <row r="21" spans="1:19" ht="13.5" customHeight="1" hidden="1" thickBot="1">
      <c r="A21" s="73"/>
      <c r="B21" s="74"/>
      <c r="C21" s="75"/>
      <c r="D21" s="76"/>
      <c r="E21" s="77"/>
      <c r="F21" s="77"/>
      <c r="G21" s="78"/>
      <c r="H21" s="79"/>
      <c r="I21" s="80"/>
      <c r="J21" s="80"/>
      <c r="K21" s="81"/>
      <c r="L21" s="82"/>
      <c r="M21" s="83"/>
      <c r="N21" s="82"/>
      <c r="O21" s="83"/>
      <c r="P21" s="82"/>
      <c r="Q21" s="83"/>
      <c r="R21" s="82"/>
      <c r="S21" s="84"/>
    </row>
    <row r="22" spans="2:19" ht="21.75" customHeight="1" thickTop="1">
      <c r="B22" s="35"/>
      <c r="C22" s="334" t="str">
        <f>N_un</f>
        <v>Мужчины</v>
      </c>
      <c r="D22" s="334"/>
      <c r="E22" s="334"/>
      <c r="F22" s="334"/>
      <c r="G22" s="334"/>
      <c r="H22" s="334"/>
      <c r="I22" s="56"/>
      <c r="J22" s="56"/>
      <c r="K22" s="40" t="s">
        <v>125</v>
      </c>
      <c r="L22" s="40"/>
      <c r="M22" s="35"/>
      <c r="N22" s="35"/>
      <c r="O22" s="35"/>
      <c r="P22" s="35"/>
      <c r="Q22" s="35"/>
      <c r="R22" s="35"/>
      <c r="S22" s="50"/>
    </row>
    <row r="23" spans="1:20" ht="17.25" customHeight="1" thickBot="1">
      <c r="A23" s="2" t="s">
        <v>4</v>
      </c>
      <c r="B23" s="2" t="s">
        <v>0</v>
      </c>
      <c r="C23" s="2" t="s">
        <v>2</v>
      </c>
      <c r="D23" s="38"/>
      <c r="E23" s="2" t="s">
        <v>1</v>
      </c>
      <c r="F23" s="2" t="s">
        <v>157</v>
      </c>
      <c r="G23" s="2" t="s">
        <v>38</v>
      </c>
      <c r="H23" s="38"/>
      <c r="I23" s="3" t="s">
        <v>7</v>
      </c>
      <c r="J23" s="38"/>
      <c r="K23" s="3" t="str">
        <f>const!C13</f>
        <v>500м</v>
      </c>
      <c r="L23" s="3"/>
      <c r="M23" s="3" t="s">
        <v>34</v>
      </c>
      <c r="N23" s="3"/>
      <c r="O23" s="3" t="s">
        <v>33</v>
      </c>
      <c r="P23" s="3"/>
      <c r="Q23" s="3" t="s">
        <v>43</v>
      </c>
      <c r="R23" s="3"/>
      <c r="S23" s="22" t="s">
        <v>10</v>
      </c>
      <c r="T23" s="2" t="s">
        <v>5</v>
      </c>
    </row>
    <row r="24" spans="1:35" ht="15.75" customHeight="1" hidden="1" thickTop="1">
      <c r="A24" s="9">
        <v>1</v>
      </c>
      <c r="B24" s="60"/>
      <c r="C24" s="95"/>
      <c r="D24" s="117"/>
      <c r="E24" s="60"/>
      <c r="F24" s="60"/>
      <c r="G24" s="91"/>
      <c r="H24" s="30"/>
      <c r="I24" s="23"/>
      <c r="J24" s="23"/>
      <c r="K24" s="112"/>
      <c r="L24" s="55"/>
      <c r="M24" s="110"/>
      <c r="N24" s="55"/>
      <c r="O24" s="110"/>
      <c r="P24" s="55"/>
      <c r="Q24" s="110"/>
      <c r="R24" s="55"/>
      <c r="S24" s="111"/>
      <c r="T24" s="155" t="s">
        <v>46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3.5" customHeight="1" thickTop="1">
      <c r="A25" s="7">
        <v>1</v>
      </c>
      <c r="B25" s="212">
        <v>50</v>
      </c>
      <c r="C25" s="215" t="s">
        <v>233</v>
      </c>
      <c r="D25" s="53"/>
      <c r="E25" s="19" t="s">
        <v>46</v>
      </c>
      <c r="F25" s="217">
        <v>35</v>
      </c>
      <c r="G25" s="216" t="s">
        <v>234</v>
      </c>
      <c r="H25" s="18"/>
      <c r="I25" s="11" t="s">
        <v>71</v>
      </c>
      <c r="J25" s="11"/>
      <c r="K25" s="102">
        <v>40.06</v>
      </c>
      <c r="L25" s="47">
        <v>40.06</v>
      </c>
      <c r="M25" s="105" t="s">
        <v>285</v>
      </c>
      <c r="N25" s="47">
        <v>42.616</v>
      </c>
      <c r="O25" s="105" t="s">
        <v>345</v>
      </c>
      <c r="P25" s="47">
        <v>39.803</v>
      </c>
      <c r="Q25" s="105" t="s">
        <v>398</v>
      </c>
      <c r="R25" s="47">
        <v>43.715</v>
      </c>
      <c r="S25" s="108">
        <f aca="true" t="shared" si="2" ref="S25:S49">L25+N25+P25+R25</f>
        <v>166.19400000000002</v>
      </c>
      <c r="T25" s="8" t="s">
        <v>46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3.5" customHeight="1" thickBot="1">
      <c r="A26" s="15">
        <v>2</v>
      </c>
      <c r="B26" s="229">
        <v>51</v>
      </c>
      <c r="C26" s="248" t="s">
        <v>235</v>
      </c>
      <c r="D26" s="90"/>
      <c r="E26" s="29" t="s">
        <v>46</v>
      </c>
      <c r="F26" s="250">
        <v>35</v>
      </c>
      <c r="G26" s="244" t="s">
        <v>57</v>
      </c>
      <c r="H26" s="28"/>
      <c r="I26" s="27" t="s">
        <v>55</v>
      </c>
      <c r="J26" s="27"/>
      <c r="K26" s="103">
        <v>43.61</v>
      </c>
      <c r="L26" s="48">
        <v>43.61</v>
      </c>
      <c r="M26" s="106" t="s">
        <v>286</v>
      </c>
      <c r="N26" s="48">
        <v>48.235</v>
      </c>
      <c r="O26" s="106" t="s">
        <v>346</v>
      </c>
      <c r="P26" s="48">
        <v>44.86</v>
      </c>
      <c r="Q26" s="106" t="s">
        <v>399</v>
      </c>
      <c r="R26" s="48">
        <v>52.339</v>
      </c>
      <c r="S26" s="109">
        <f t="shared" si="2"/>
        <v>189.04399999999998</v>
      </c>
      <c r="T26" s="8" t="s">
        <v>46</v>
      </c>
      <c r="U26" s="9"/>
      <c r="V26" s="9"/>
      <c r="W26" s="43"/>
      <c r="X26" s="9"/>
      <c r="Y26" s="9"/>
      <c r="Z26" s="14"/>
      <c r="AA26" s="14"/>
      <c r="AB26" s="14"/>
      <c r="AC26" s="13"/>
      <c r="AD26" s="51"/>
      <c r="AE26" s="45"/>
      <c r="AF26" s="5"/>
      <c r="AG26" s="5"/>
      <c r="AH26" s="5"/>
      <c r="AI26" s="5"/>
    </row>
    <row r="27" spans="1:35" ht="13.5" customHeight="1" hidden="1" thickTop="1">
      <c r="A27" s="34">
        <v>1</v>
      </c>
      <c r="B27" s="224">
        <v>56</v>
      </c>
      <c r="C27" s="225" t="s">
        <v>222</v>
      </c>
      <c r="D27" s="116"/>
      <c r="E27" s="33" t="s">
        <v>46</v>
      </c>
      <c r="F27" s="226">
        <v>40</v>
      </c>
      <c r="G27" s="243" t="s">
        <v>200</v>
      </c>
      <c r="H27" s="93"/>
      <c r="I27" s="94" t="s">
        <v>66</v>
      </c>
      <c r="J27" s="94"/>
      <c r="K27" s="101"/>
      <c r="L27" s="46"/>
      <c r="M27" s="104"/>
      <c r="N27" s="46"/>
      <c r="O27" s="104"/>
      <c r="P27" s="46"/>
      <c r="Q27" s="104"/>
      <c r="R27" s="46"/>
      <c r="S27" s="107">
        <f t="shared" si="2"/>
        <v>0</v>
      </c>
      <c r="T27" s="8" t="s">
        <v>46</v>
      </c>
      <c r="U27" s="9"/>
      <c r="V27" s="9"/>
      <c r="W27" s="44"/>
      <c r="X27" s="42"/>
      <c r="Y27" s="42"/>
      <c r="Z27" s="54"/>
      <c r="AA27" s="54"/>
      <c r="AB27" s="54"/>
      <c r="AC27" s="23"/>
      <c r="AD27" s="51"/>
      <c r="AE27" s="45"/>
      <c r="AF27" s="5"/>
      <c r="AG27" s="5"/>
      <c r="AH27" s="5"/>
      <c r="AI27" s="5"/>
    </row>
    <row r="28" spans="1:35" ht="13.5" customHeight="1" hidden="1">
      <c r="A28" s="7">
        <v>2</v>
      </c>
      <c r="B28" s="212">
        <v>54</v>
      </c>
      <c r="C28" s="213" t="s">
        <v>227</v>
      </c>
      <c r="D28" s="52"/>
      <c r="E28" s="8" t="s">
        <v>46</v>
      </c>
      <c r="F28" s="220">
        <v>40</v>
      </c>
      <c r="G28" s="218" t="s">
        <v>211</v>
      </c>
      <c r="H28" s="20"/>
      <c r="I28" s="10" t="s">
        <v>69</v>
      </c>
      <c r="J28" s="62"/>
      <c r="K28" s="102">
        <v>71.94</v>
      </c>
      <c r="L28" s="47">
        <v>71.94</v>
      </c>
      <c r="M28" s="105" t="s">
        <v>289</v>
      </c>
      <c r="N28" s="47">
        <v>47.915</v>
      </c>
      <c r="O28" s="105"/>
      <c r="P28" s="47"/>
      <c r="Q28" s="105"/>
      <c r="R28" s="47"/>
      <c r="S28" s="108">
        <f t="shared" si="2"/>
        <v>119.85499999999999</v>
      </c>
      <c r="T28" s="8" t="s">
        <v>46</v>
      </c>
      <c r="U28" s="9"/>
      <c r="V28" s="9"/>
      <c r="W28" s="43"/>
      <c r="X28" s="9"/>
      <c r="Y28" s="9"/>
      <c r="Z28" s="14"/>
      <c r="AA28" s="14"/>
      <c r="AB28" s="14"/>
      <c r="AC28" s="13"/>
      <c r="AD28" s="51"/>
      <c r="AE28" s="45"/>
      <c r="AF28" s="5"/>
      <c r="AG28" s="5"/>
      <c r="AH28" s="5"/>
      <c r="AI28" s="5"/>
    </row>
    <row r="29" spans="1:35" ht="13.5" customHeight="1" thickTop="1">
      <c r="A29" s="7">
        <v>1</v>
      </c>
      <c r="B29" s="212">
        <v>55</v>
      </c>
      <c r="C29" s="213" t="s">
        <v>223</v>
      </c>
      <c r="D29" s="52"/>
      <c r="E29" s="8" t="s">
        <v>49</v>
      </c>
      <c r="F29" s="220">
        <v>40</v>
      </c>
      <c r="G29" s="218" t="s">
        <v>57</v>
      </c>
      <c r="H29" s="20"/>
      <c r="I29" s="10" t="s">
        <v>75</v>
      </c>
      <c r="J29" s="10"/>
      <c r="K29" s="102">
        <v>41.82</v>
      </c>
      <c r="L29" s="47">
        <v>41.82</v>
      </c>
      <c r="M29" s="105" t="s">
        <v>290</v>
      </c>
      <c r="N29" s="47">
        <v>43.386</v>
      </c>
      <c r="O29" s="105" t="s">
        <v>349</v>
      </c>
      <c r="P29" s="47">
        <v>40.616</v>
      </c>
      <c r="Q29" s="105" t="s">
        <v>402</v>
      </c>
      <c r="R29" s="47">
        <v>44.633</v>
      </c>
      <c r="S29" s="108">
        <f t="shared" si="2"/>
        <v>170.455</v>
      </c>
      <c r="T29" s="8" t="s">
        <v>46</v>
      </c>
      <c r="U29" s="9"/>
      <c r="V29" s="9"/>
      <c r="W29" s="44"/>
      <c r="X29" s="42"/>
      <c r="Y29" s="42"/>
      <c r="Z29" s="54"/>
      <c r="AA29" s="54"/>
      <c r="AB29" s="54"/>
      <c r="AC29" s="23"/>
      <c r="AD29" s="51"/>
      <c r="AE29" s="45"/>
      <c r="AF29" s="5"/>
      <c r="AG29" s="5"/>
      <c r="AH29" s="5"/>
      <c r="AI29" s="5"/>
    </row>
    <row r="30" spans="1:35" ht="13.5" customHeight="1">
      <c r="A30" s="7">
        <v>2</v>
      </c>
      <c r="B30" s="212">
        <v>53</v>
      </c>
      <c r="C30" s="213" t="s">
        <v>225</v>
      </c>
      <c r="D30" s="52"/>
      <c r="E30" s="8" t="s">
        <v>46</v>
      </c>
      <c r="F30" s="214">
        <v>40</v>
      </c>
      <c r="G30" s="218" t="s">
        <v>226</v>
      </c>
      <c r="H30" s="20"/>
      <c r="I30" s="10" t="s">
        <v>78</v>
      </c>
      <c r="J30" s="62"/>
      <c r="K30" s="102">
        <v>41.68</v>
      </c>
      <c r="L30" s="47">
        <v>41.68</v>
      </c>
      <c r="M30" s="105" t="s">
        <v>288</v>
      </c>
      <c r="N30" s="47">
        <v>43.443</v>
      </c>
      <c r="O30" s="105" t="s">
        <v>348</v>
      </c>
      <c r="P30" s="47">
        <v>41.603</v>
      </c>
      <c r="Q30" s="105" t="s">
        <v>401</v>
      </c>
      <c r="R30" s="47">
        <v>44.536</v>
      </c>
      <c r="S30" s="108">
        <f t="shared" si="2"/>
        <v>171.262</v>
      </c>
      <c r="T30" s="8" t="s">
        <v>46</v>
      </c>
      <c r="U30" s="9"/>
      <c r="V30" s="9"/>
      <c r="W30" s="44"/>
      <c r="X30" s="42"/>
      <c r="Y30" s="42"/>
      <c r="Z30" s="54"/>
      <c r="AA30" s="54"/>
      <c r="AB30" s="54"/>
      <c r="AC30" s="23"/>
      <c r="AD30" s="51"/>
      <c r="AE30" s="45"/>
      <c r="AF30" s="5"/>
      <c r="AG30" s="5"/>
      <c r="AH30" s="5"/>
      <c r="AI30" s="5"/>
    </row>
    <row r="31" spans="1:35" ht="13.5" customHeight="1">
      <c r="A31" s="7">
        <v>3</v>
      </c>
      <c r="B31" s="212">
        <v>60</v>
      </c>
      <c r="C31" s="215" t="s">
        <v>221</v>
      </c>
      <c r="D31" s="52"/>
      <c r="E31" s="8"/>
      <c r="F31" s="217">
        <v>40</v>
      </c>
      <c r="G31" s="218" t="s">
        <v>198</v>
      </c>
      <c r="H31" s="20"/>
      <c r="I31" s="10"/>
      <c r="J31" s="10"/>
      <c r="K31" s="102">
        <v>41.81</v>
      </c>
      <c r="L31" s="47">
        <v>41.81</v>
      </c>
      <c r="M31" s="105" t="s">
        <v>294</v>
      </c>
      <c r="N31" s="47">
        <v>43.723</v>
      </c>
      <c r="O31" s="105" t="s">
        <v>353</v>
      </c>
      <c r="P31" s="47">
        <v>42.47</v>
      </c>
      <c r="Q31" s="105" t="s">
        <v>406</v>
      </c>
      <c r="R31" s="47">
        <v>46.601</v>
      </c>
      <c r="S31" s="108">
        <f t="shared" si="2"/>
        <v>174.60399999999998</v>
      </c>
      <c r="T31" s="8" t="s">
        <v>46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3.5" customHeight="1">
      <c r="A32" s="7">
        <v>4</v>
      </c>
      <c r="B32" s="212">
        <v>52</v>
      </c>
      <c r="C32" s="213" t="s">
        <v>231</v>
      </c>
      <c r="D32" s="53"/>
      <c r="E32" s="19" t="s">
        <v>46</v>
      </c>
      <c r="F32" s="220">
        <v>40</v>
      </c>
      <c r="G32" s="219" t="s">
        <v>104</v>
      </c>
      <c r="H32" s="18"/>
      <c r="I32" s="11" t="s">
        <v>76</v>
      </c>
      <c r="J32" s="87"/>
      <c r="K32" s="102">
        <v>43.49</v>
      </c>
      <c r="L32" s="47">
        <v>43.49</v>
      </c>
      <c r="M32" s="105" t="s">
        <v>287</v>
      </c>
      <c r="N32" s="47">
        <v>45.371</v>
      </c>
      <c r="O32" s="105" t="s">
        <v>347</v>
      </c>
      <c r="P32" s="47">
        <v>43.153</v>
      </c>
      <c r="Q32" s="105" t="s">
        <v>400</v>
      </c>
      <c r="R32" s="47">
        <v>47.12</v>
      </c>
      <c r="S32" s="108">
        <f t="shared" si="2"/>
        <v>179.13400000000001</v>
      </c>
      <c r="T32" s="8" t="s">
        <v>46</v>
      </c>
      <c r="U32" s="9"/>
      <c r="V32" s="9"/>
      <c r="W32" s="43"/>
      <c r="X32" s="9"/>
      <c r="Y32" s="9"/>
      <c r="Z32" s="14"/>
      <c r="AA32" s="14"/>
      <c r="AB32" s="14"/>
      <c r="AC32" s="13"/>
      <c r="AD32" s="51"/>
      <c r="AE32" s="45"/>
      <c r="AF32" s="5"/>
      <c r="AG32" s="5"/>
      <c r="AH32" s="5"/>
      <c r="AI32" s="5"/>
    </row>
    <row r="33" spans="1:35" ht="13.5" customHeight="1">
      <c r="A33" s="7">
        <v>5</v>
      </c>
      <c r="B33" s="212">
        <v>58</v>
      </c>
      <c r="C33" s="215" t="s">
        <v>232</v>
      </c>
      <c r="D33" s="52"/>
      <c r="E33" s="8" t="s">
        <v>49</v>
      </c>
      <c r="F33" s="217">
        <v>40</v>
      </c>
      <c r="G33" s="218" t="s">
        <v>57</v>
      </c>
      <c r="H33" s="20"/>
      <c r="I33" s="10" t="s">
        <v>53</v>
      </c>
      <c r="J33" s="10"/>
      <c r="K33" s="102">
        <v>41.87</v>
      </c>
      <c r="L33" s="47">
        <v>41.87</v>
      </c>
      <c r="M33" s="105" t="s">
        <v>292</v>
      </c>
      <c r="N33" s="47">
        <v>47.876</v>
      </c>
      <c r="O33" s="105" t="s">
        <v>351</v>
      </c>
      <c r="P33" s="47">
        <v>43.25</v>
      </c>
      <c r="Q33" s="105" t="s">
        <v>404</v>
      </c>
      <c r="R33" s="47">
        <v>50.198</v>
      </c>
      <c r="S33" s="108">
        <f t="shared" si="2"/>
        <v>183.194</v>
      </c>
      <c r="T33" s="8" t="s">
        <v>49</v>
      </c>
      <c r="U33" s="9"/>
      <c r="V33" s="9"/>
      <c r="W33" s="44"/>
      <c r="X33" s="42"/>
      <c r="Y33" s="42"/>
      <c r="Z33" s="54"/>
      <c r="AA33" s="54"/>
      <c r="AB33" s="54"/>
      <c r="AC33" s="23"/>
      <c r="AD33" s="51"/>
      <c r="AE33" s="45"/>
      <c r="AF33" s="5"/>
      <c r="AG33" s="5"/>
      <c r="AH33" s="5"/>
      <c r="AI33" s="5"/>
    </row>
    <row r="34" spans="1:35" ht="13.5" customHeight="1">
      <c r="A34" s="7">
        <v>6</v>
      </c>
      <c r="B34" s="212">
        <v>57</v>
      </c>
      <c r="C34" s="215" t="s">
        <v>229</v>
      </c>
      <c r="D34" s="53"/>
      <c r="E34" s="19" t="s">
        <v>49</v>
      </c>
      <c r="F34" s="217">
        <v>40</v>
      </c>
      <c r="G34" s="218" t="s">
        <v>230</v>
      </c>
      <c r="H34" s="18"/>
      <c r="I34" s="11" t="s">
        <v>51</v>
      </c>
      <c r="J34" s="87"/>
      <c r="K34" s="102">
        <v>43.74</v>
      </c>
      <c r="L34" s="47">
        <v>43.74</v>
      </c>
      <c r="M34" s="105" t="s">
        <v>291</v>
      </c>
      <c r="N34" s="47">
        <v>47.226</v>
      </c>
      <c r="O34" s="105" t="s">
        <v>350</v>
      </c>
      <c r="P34" s="47">
        <v>44.64</v>
      </c>
      <c r="Q34" s="105" t="s">
        <v>403</v>
      </c>
      <c r="R34" s="47">
        <v>49.789</v>
      </c>
      <c r="S34" s="108">
        <f t="shared" si="2"/>
        <v>185.39499999999998</v>
      </c>
      <c r="T34" s="8"/>
      <c r="U34" s="9"/>
      <c r="V34" s="9"/>
      <c r="W34" s="44"/>
      <c r="X34" s="42"/>
      <c r="Y34" s="42"/>
      <c r="Z34" s="54"/>
      <c r="AA34" s="54"/>
      <c r="AB34" s="54"/>
      <c r="AC34" s="23"/>
      <c r="AD34" s="51"/>
      <c r="AE34" s="45"/>
      <c r="AF34" s="5"/>
      <c r="AG34" s="5"/>
      <c r="AH34" s="5"/>
      <c r="AI34" s="5"/>
    </row>
    <row r="35" spans="1:35" ht="13.5" customHeight="1" thickBot="1">
      <c r="A35" s="7">
        <v>7</v>
      </c>
      <c r="B35" s="229">
        <v>59</v>
      </c>
      <c r="C35" s="230" t="s">
        <v>224</v>
      </c>
      <c r="D35" s="59"/>
      <c r="E35" s="17"/>
      <c r="F35" s="231">
        <v>40</v>
      </c>
      <c r="G35" s="244" t="s">
        <v>198</v>
      </c>
      <c r="H35" s="58"/>
      <c r="I35" s="26"/>
      <c r="J35" s="26"/>
      <c r="K35" s="103">
        <v>48.03</v>
      </c>
      <c r="L35" s="48">
        <v>48.03</v>
      </c>
      <c r="M35" s="106" t="s">
        <v>293</v>
      </c>
      <c r="N35" s="48">
        <v>49.523</v>
      </c>
      <c r="O35" s="106" t="s">
        <v>352</v>
      </c>
      <c r="P35" s="48">
        <v>46.746</v>
      </c>
      <c r="Q35" s="106" t="s">
        <v>405</v>
      </c>
      <c r="R35" s="48">
        <v>49.57</v>
      </c>
      <c r="S35" s="109">
        <f t="shared" si="2"/>
        <v>193.869</v>
      </c>
      <c r="T35" s="8"/>
      <c r="U35" s="9"/>
      <c r="V35" s="9"/>
      <c r="W35" s="44"/>
      <c r="X35" s="42"/>
      <c r="Y35" s="42"/>
      <c r="Z35" s="54"/>
      <c r="AA35" s="54"/>
      <c r="AB35" s="54"/>
      <c r="AC35" s="23"/>
      <c r="AD35" s="51"/>
      <c r="AE35" s="45"/>
      <c r="AF35" s="5"/>
      <c r="AG35" s="5"/>
      <c r="AH35" s="5"/>
      <c r="AI35" s="5"/>
    </row>
    <row r="36" spans="1:35" ht="13.5" customHeight="1" thickTop="1">
      <c r="A36" s="34">
        <v>1</v>
      </c>
      <c r="B36" s="224">
        <v>63</v>
      </c>
      <c r="C36" s="225" t="s">
        <v>219</v>
      </c>
      <c r="D36" s="116"/>
      <c r="E36" s="33"/>
      <c r="F36" s="226">
        <v>45</v>
      </c>
      <c r="G36" s="243" t="s">
        <v>200</v>
      </c>
      <c r="H36" s="93"/>
      <c r="I36" s="94"/>
      <c r="J36" s="94"/>
      <c r="K36" s="101">
        <v>39.74</v>
      </c>
      <c r="L36" s="46">
        <v>39.74</v>
      </c>
      <c r="M36" s="104" t="s">
        <v>297</v>
      </c>
      <c r="N36" s="46">
        <v>42.773</v>
      </c>
      <c r="O36" s="104" t="s">
        <v>356</v>
      </c>
      <c r="P36" s="46">
        <v>39.503</v>
      </c>
      <c r="Q36" s="104" t="s">
        <v>409</v>
      </c>
      <c r="R36" s="46">
        <v>45.499</v>
      </c>
      <c r="S36" s="107">
        <f t="shared" si="2"/>
        <v>167.51500000000001</v>
      </c>
      <c r="T36" s="8"/>
      <c r="U36" s="9"/>
      <c r="V36" s="9"/>
      <c r="W36" s="44"/>
      <c r="X36" s="42"/>
      <c r="Y36" s="42"/>
      <c r="Z36" s="54"/>
      <c r="AA36" s="54"/>
      <c r="AB36" s="54"/>
      <c r="AC36" s="23"/>
      <c r="AD36" s="51"/>
      <c r="AE36" s="45"/>
      <c r="AF36" s="5"/>
      <c r="AG36" s="5"/>
      <c r="AH36" s="5"/>
      <c r="AI36" s="5"/>
    </row>
    <row r="37" spans="1:35" ht="13.5" customHeight="1">
      <c r="A37" s="7">
        <v>2</v>
      </c>
      <c r="B37" s="212">
        <v>61</v>
      </c>
      <c r="C37" s="213" t="s">
        <v>216</v>
      </c>
      <c r="D37" s="52"/>
      <c r="E37" s="8"/>
      <c r="F37" s="220">
        <v>45</v>
      </c>
      <c r="G37" s="219" t="s">
        <v>200</v>
      </c>
      <c r="H37" s="20"/>
      <c r="I37" s="10"/>
      <c r="J37" s="10"/>
      <c r="K37" s="102">
        <v>39.14</v>
      </c>
      <c r="L37" s="47">
        <v>39.14</v>
      </c>
      <c r="M37" s="105" t="s">
        <v>295</v>
      </c>
      <c r="N37" s="47">
        <v>43.44</v>
      </c>
      <c r="O37" s="105" t="s">
        <v>354</v>
      </c>
      <c r="P37" s="47">
        <v>39.996</v>
      </c>
      <c r="Q37" s="105" t="s">
        <v>407</v>
      </c>
      <c r="R37" s="47">
        <v>46.833</v>
      </c>
      <c r="S37" s="108">
        <f t="shared" si="2"/>
        <v>169.409</v>
      </c>
      <c r="T37" s="8"/>
      <c r="U37" s="9"/>
      <c r="V37" s="9"/>
      <c r="W37" s="44"/>
      <c r="X37" s="42"/>
      <c r="Y37" s="42"/>
      <c r="Z37" s="54"/>
      <c r="AA37" s="54"/>
      <c r="AB37" s="54"/>
      <c r="AC37" s="23"/>
      <c r="AD37" s="51"/>
      <c r="AE37" s="45"/>
      <c r="AF37" s="5"/>
      <c r="AG37" s="5"/>
      <c r="AH37" s="5"/>
      <c r="AI37" s="5"/>
    </row>
    <row r="38" spans="1:35" ht="13.5" customHeight="1">
      <c r="A38" s="7">
        <v>3</v>
      </c>
      <c r="B38" s="212">
        <v>62</v>
      </c>
      <c r="C38" s="215" t="s">
        <v>217</v>
      </c>
      <c r="D38" s="52"/>
      <c r="E38" s="8"/>
      <c r="F38" s="217">
        <v>45</v>
      </c>
      <c r="G38" s="216" t="s">
        <v>218</v>
      </c>
      <c r="H38" s="20"/>
      <c r="I38" s="10"/>
      <c r="J38" s="10"/>
      <c r="K38" s="102">
        <v>43.21</v>
      </c>
      <c r="L38" s="47">
        <v>43.21</v>
      </c>
      <c r="M38" s="105" t="s">
        <v>296</v>
      </c>
      <c r="N38" s="47">
        <v>44.648</v>
      </c>
      <c r="O38" s="105" t="s">
        <v>355</v>
      </c>
      <c r="P38" s="47">
        <v>43.193</v>
      </c>
      <c r="Q38" s="105" t="s">
        <v>408</v>
      </c>
      <c r="R38" s="47">
        <v>46.184</v>
      </c>
      <c r="S38" s="108">
        <f t="shared" si="2"/>
        <v>177.23499999999999</v>
      </c>
      <c r="T38" s="8"/>
      <c r="U38" s="9"/>
      <c r="V38" s="9"/>
      <c r="W38" s="44"/>
      <c r="X38" s="42"/>
      <c r="Y38" s="42"/>
      <c r="Z38" s="54"/>
      <c r="AA38" s="54"/>
      <c r="AB38" s="54"/>
      <c r="AC38" s="23"/>
      <c r="AD38" s="51"/>
      <c r="AE38" s="45"/>
      <c r="AF38" s="5"/>
      <c r="AG38" s="5"/>
      <c r="AH38" s="5"/>
      <c r="AI38" s="5"/>
    </row>
    <row r="39" spans="1:35" ht="13.5" customHeight="1" thickBot="1">
      <c r="A39" s="15">
        <v>4</v>
      </c>
      <c r="B39" s="229">
        <v>64</v>
      </c>
      <c r="C39" s="230" t="s">
        <v>220</v>
      </c>
      <c r="D39" s="59"/>
      <c r="E39" s="17"/>
      <c r="F39" s="231">
        <v>45</v>
      </c>
      <c r="G39" s="244" t="s">
        <v>187</v>
      </c>
      <c r="H39" s="58"/>
      <c r="I39" s="26"/>
      <c r="J39" s="26"/>
      <c r="K39" s="103">
        <v>46.92</v>
      </c>
      <c r="L39" s="48">
        <v>46.92</v>
      </c>
      <c r="M39" s="106" t="s">
        <v>298</v>
      </c>
      <c r="N39" s="48">
        <v>50.058</v>
      </c>
      <c r="O39" s="106" t="s">
        <v>357</v>
      </c>
      <c r="P39" s="48">
        <v>47.496</v>
      </c>
      <c r="Q39" s="106" t="s">
        <v>410</v>
      </c>
      <c r="R39" s="48">
        <v>52.707</v>
      </c>
      <c r="S39" s="109">
        <f t="shared" si="2"/>
        <v>197.181</v>
      </c>
      <c r="T39" s="8"/>
      <c r="U39" s="9"/>
      <c r="V39" s="9"/>
      <c r="W39" s="44"/>
      <c r="X39" s="42"/>
      <c r="Y39" s="42"/>
      <c r="Z39" s="54"/>
      <c r="AA39" s="54"/>
      <c r="AB39" s="54"/>
      <c r="AC39" s="23"/>
      <c r="AD39" s="51"/>
      <c r="AE39" s="45"/>
      <c r="AF39" s="5"/>
      <c r="AG39" s="5"/>
      <c r="AH39" s="5"/>
      <c r="AI39" s="5"/>
    </row>
    <row r="40" spans="1:35" ht="13.5" customHeight="1" thickTop="1">
      <c r="A40" s="34">
        <v>1</v>
      </c>
      <c r="B40" s="224">
        <v>69</v>
      </c>
      <c r="C40" s="225" t="s">
        <v>208</v>
      </c>
      <c r="D40" s="116"/>
      <c r="E40" s="33"/>
      <c r="F40" s="242">
        <v>50</v>
      </c>
      <c r="G40" s="243" t="s">
        <v>209</v>
      </c>
      <c r="H40" s="93"/>
      <c r="I40" s="94"/>
      <c r="J40" s="94"/>
      <c r="K40" s="101">
        <v>41.66</v>
      </c>
      <c r="L40" s="46">
        <v>41.66</v>
      </c>
      <c r="M40" s="104" t="s">
        <v>303</v>
      </c>
      <c r="N40" s="46">
        <v>48.681</v>
      </c>
      <c r="O40" s="104" t="s">
        <v>362</v>
      </c>
      <c r="P40" s="46">
        <v>42.08</v>
      </c>
      <c r="Q40" s="104" t="s">
        <v>415</v>
      </c>
      <c r="R40" s="46">
        <v>47.959</v>
      </c>
      <c r="S40" s="107">
        <f t="shared" si="2"/>
        <v>180.38</v>
      </c>
      <c r="T40" s="8"/>
      <c r="U40" s="9"/>
      <c r="V40" s="9"/>
      <c r="W40" s="44"/>
      <c r="X40" s="42"/>
      <c r="Y40" s="42"/>
      <c r="Z40" s="54"/>
      <c r="AA40" s="54"/>
      <c r="AB40" s="54"/>
      <c r="AC40" s="23"/>
      <c r="AD40" s="51"/>
      <c r="AE40" s="45"/>
      <c r="AF40" s="5"/>
      <c r="AG40" s="5"/>
      <c r="AH40" s="5"/>
      <c r="AI40" s="5"/>
    </row>
    <row r="41" spans="1:35" ht="13.5" customHeight="1">
      <c r="A41" s="7">
        <v>2</v>
      </c>
      <c r="B41" s="212">
        <v>68</v>
      </c>
      <c r="C41" s="213" t="s">
        <v>214</v>
      </c>
      <c r="D41" s="52"/>
      <c r="E41" s="8"/>
      <c r="F41" s="220">
        <v>50</v>
      </c>
      <c r="G41" s="219" t="s">
        <v>215</v>
      </c>
      <c r="H41" s="20"/>
      <c r="I41" s="10"/>
      <c r="J41" s="10"/>
      <c r="K41" s="102">
        <v>46.9</v>
      </c>
      <c r="L41" s="47">
        <v>46.9</v>
      </c>
      <c r="M41" s="105" t="s">
        <v>302</v>
      </c>
      <c r="N41" s="47">
        <v>51.136</v>
      </c>
      <c r="O41" s="105" t="s">
        <v>361</v>
      </c>
      <c r="P41" s="47">
        <v>48.87</v>
      </c>
      <c r="Q41" s="105" t="s">
        <v>414</v>
      </c>
      <c r="R41" s="47">
        <v>54.295</v>
      </c>
      <c r="S41" s="108">
        <f t="shared" si="2"/>
        <v>201.20100000000002</v>
      </c>
      <c r="T41" s="8"/>
      <c r="U41" s="9"/>
      <c r="V41" s="9"/>
      <c r="W41" s="44"/>
      <c r="X41" s="42"/>
      <c r="Y41" s="42"/>
      <c r="Z41" s="54"/>
      <c r="AA41" s="54"/>
      <c r="AB41" s="54"/>
      <c r="AC41" s="23"/>
      <c r="AD41" s="51"/>
      <c r="AE41" s="45"/>
      <c r="AF41" s="5"/>
      <c r="AG41" s="5"/>
      <c r="AH41" s="5"/>
      <c r="AI41" s="5"/>
    </row>
    <row r="42" spans="1:35" ht="13.5" customHeight="1">
      <c r="A42" s="7">
        <v>3</v>
      </c>
      <c r="B42" s="212">
        <v>66</v>
      </c>
      <c r="C42" s="213" t="s">
        <v>212</v>
      </c>
      <c r="D42" s="52"/>
      <c r="E42" s="8"/>
      <c r="F42" s="214">
        <v>50</v>
      </c>
      <c r="G42" s="218" t="s">
        <v>57</v>
      </c>
      <c r="H42" s="20"/>
      <c r="I42" s="10"/>
      <c r="J42" s="10"/>
      <c r="K42" s="102">
        <v>44.33</v>
      </c>
      <c r="L42" s="47">
        <v>44.33</v>
      </c>
      <c r="M42" s="105" t="s">
        <v>300</v>
      </c>
      <c r="N42" s="47">
        <v>59.665</v>
      </c>
      <c r="O42" s="105" t="s">
        <v>359</v>
      </c>
      <c r="P42" s="47">
        <v>45.96</v>
      </c>
      <c r="Q42" s="105" t="s">
        <v>412</v>
      </c>
      <c r="R42" s="47">
        <v>51.994</v>
      </c>
      <c r="S42" s="108">
        <f t="shared" si="2"/>
        <v>201.949</v>
      </c>
      <c r="T42" s="8"/>
      <c r="U42" s="9"/>
      <c r="V42" s="9"/>
      <c r="W42" s="44"/>
      <c r="X42" s="42"/>
      <c r="Y42" s="42"/>
      <c r="Z42" s="54"/>
      <c r="AA42" s="54"/>
      <c r="AB42" s="54"/>
      <c r="AC42" s="23"/>
      <c r="AD42" s="51"/>
      <c r="AE42" s="45"/>
      <c r="AF42" s="5"/>
      <c r="AG42" s="5"/>
      <c r="AH42" s="5"/>
      <c r="AI42" s="5"/>
    </row>
    <row r="43" spans="1:35" ht="13.5" customHeight="1">
      <c r="A43" s="7">
        <v>4</v>
      </c>
      <c r="B43" s="212">
        <v>65</v>
      </c>
      <c r="C43" s="213" t="s">
        <v>210</v>
      </c>
      <c r="D43" s="52"/>
      <c r="E43" s="8"/>
      <c r="F43" s="220">
        <v>50</v>
      </c>
      <c r="G43" s="219" t="s">
        <v>241</v>
      </c>
      <c r="H43" s="20"/>
      <c r="I43" s="10"/>
      <c r="J43" s="10"/>
      <c r="K43" s="102">
        <v>48.01</v>
      </c>
      <c r="L43" s="47">
        <v>48.01</v>
      </c>
      <c r="M43" s="105" t="s">
        <v>299</v>
      </c>
      <c r="N43" s="47">
        <v>51.286</v>
      </c>
      <c r="O43" s="105" t="s">
        <v>358</v>
      </c>
      <c r="P43" s="47">
        <v>51</v>
      </c>
      <c r="Q43" s="105" t="s">
        <v>411</v>
      </c>
      <c r="R43" s="47">
        <v>53.067</v>
      </c>
      <c r="S43" s="108">
        <f t="shared" si="2"/>
        <v>203.363</v>
      </c>
      <c r="T43" s="8"/>
      <c r="U43" s="9"/>
      <c r="V43" s="9"/>
      <c r="W43" s="44"/>
      <c r="X43" s="42"/>
      <c r="Y43" s="42"/>
      <c r="Z43" s="54"/>
      <c r="AA43" s="54"/>
      <c r="AB43" s="54"/>
      <c r="AC43" s="23"/>
      <c r="AD43" s="51"/>
      <c r="AE43" s="45"/>
      <c r="AF43" s="5"/>
      <c r="AG43" s="5"/>
      <c r="AH43" s="5"/>
      <c r="AI43" s="5"/>
    </row>
    <row r="44" spans="1:35" ht="13.5" customHeight="1" thickBot="1">
      <c r="A44" s="15">
        <v>5</v>
      </c>
      <c r="B44" s="229">
        <v>67</v>
      </c>
      <c r="C44" s="230" t="s">
        <v>213</v>
      </c>
      <c r="D44" s="59"/>
      <c r="E44" s="17"/>
      <c r="F44" s="253">
        <v>50</v>
      </c>
      <c r="G44" s="244" t="s">
        <v>57</v>
      </c>
      <c r="H44" s="58"/>
      <c r="I44" s="26"/>
      <c r="J44" s="26"/>
      <c r="K44" s="103">
        <v>47.7</v>
      </c>
      <c r="L44" s="48">
        <v>47.7</v>
      </c>
      <c r="M44" s="106" t="s">
        <v>301</v>
      </c>
      <c r="N44" s="48">
        <v>53.656</v>
      </c>
      <c r="O44" s="106" t="s">
        <v>360</v>
      </c>
      <c r="P44" s="48">
        <v>49.81</v>
      </c>
      <c r="Q44" s="106" t="s">
        <v>413</v>
      </c>
      <c r="R44" s="48">
        <v>57.275</v>
      </c>
      <c r="S44" s="109">
        <f t="shared" si="2"/>
        <v>208.441</v>
      </c>
      <c r="T44" s="8"/>
      <c r="U44" s="9"/>
      <c r="V44" s="9"/>
      <c r="W44" s="44"/>
      <c r="X44" s="42"/>
      <c r="Y44" s="42"/>
      <c r="Z44" s="54"/>
      <c r="AA44" s="54"/>
      <c r="AB44" s="54"/>
      <c r="AC44" s="23"/>
      <c r="AD44" s="51"/>
      <c r="AE44" s="45"/>
      <c r="AF44" s="5"/>
      <c r="AG44" s="5"/>
      <c r="AH44" s="5"/>
      <c r="AI44" s="5"/>
    </row>
    <row r="45" spans="1:35" ht="13.5" customHeight="1" thickBot="1" thickTop="1">
      <c r="A45" s="173">
        <v>1</v>
      </c>
      <c r="B45" s="233">
        <v>70</v>
      </c>
      <c r="C45" s="245" t="s">
        <v>207</v>
      </c>
      <c r="D45" s="206"/>
      <c r="E45" s="174"/>
      <c r="F45" s="246">
        <v>55</v>
      </c>
      <c r="G45" s="247" t="s">
        <v>198</v>
      </c>
      <c r="H45" s="175"/>
      <c r="I45" s="178"/>
      <c r="J45" s="178"/>
      <c r="K45" s="238">
        <v>46.54</v>
      </c>
      <c r="L45" s="181">
        <v>46.54</v>
      </c>
      <c r="M45" s="239" t="s">
        <v>304</v>
      </c>
      <c r="N45" s="181">
        <v>49.226</v>
      </c>
      <c r="O45" s="239" t="s">
        <v>363</v>
      </c>
      <c r="P45" s="181">
        <v>46.263</v>
      </c>
      <c r="Q45" s="239" t="s">
        <v>416</v>
      </c>
      <c r="R45" s="181">
        <v>50.894</v>
      </c>
      <c r="S45" s="241">
        <f t="shared" si="2"/>
        <v>192.923</v>
      </c>
      <c r="T45" s="8"/>
      <c r="U45" s="9"/>
      <c r="V45" s="9"/>
      <c r="W45" s="44"/>
      <c r="X45" s="42"/>
      <c r="Y45" s="42"/>
      <c r="Z45" s="54"/>
      <c r="AA45" s="54"/>
      <c r="AB45" s="54"/>
      <c r="AC45" s="23"/>
      <c r="AD45" s="51"/>
      <c r="AE45" s="45"/>
      <c r="AF45" s="5"/>
      <c r="AG45" s="5"/>
      <c r="AH45" s="5"/>
      <c r="AI45" s="5"/>
    </row>
    <row r="46" spans="1:35" ht="13.5" customHeight="1" thickTop="1">
      <c r="A46" s="34">
        <v>1</v>
      </c>
      <c r="B46" s="224">
        <v>71</v>
      </c>
      <c r="C46" s="225" t="s">
        <v>201</v>
      </c>
      <c r="D46" s="116"/>
      <c r="E46" s="33"/>
      <c r="F46" s="226">
        <v>60</v>
      </c>
      <c r="G46" s="227" t="s">
        <v>87</v>
      </c>
      <c r="H46" s="93"/>
      <c r="I46" s="94"/>
      <c r="J46" s="94"/>
      <c r="K46" s="101">
        <v>44.53</v>
      </c>
      <c r="L46" s="46">
        <v>44.53</v>
      </c>
      <c r="M46" s="104" t="s">
        <v>305</v>
      </c>
      <c r="N46" s="46">
        <v>46.651</v>
      </c>
      <c r="O46" s="104" t="s">
        <v>364</v>
      </c>
      <c r="P46" s="46">
        <v>44.346</v>
      </c>
      <c r="Q46" s="104" t="s">
        <v>417</v>
      </c>
      <c r="R46" s="46">
        <v>48.654</v>
      </c>
      <c r="S46" s="107">
        <f t="shared" si="2"/>
        <v>184.181</v>
      </c>
      <c r="T46" s="8"/>
      <c r="U46" s="9"/>
      <c r="V46" s="9"/>
      <c r="W46" s="44"/>
      <c r="X46" s="42"/>
      <c r="Y46" s="42"/>
      <c r="Z46" s="54"/>
      <c r="AA46" s="54"/>
      <c r="AB46" s="54"/>
      <c r="AC46" s="23"/>
      <c r="AD46" s="51"/>
      <c r="AE46" s="45"/>
      <c r="AF46" s="5"/>
      <c r="AG46" s="5"/>
      <c r="AH46" s="5"/>
      <c r="AI46" s="5"/>
    </row>
    <row r="47" spans="1:35" ht="13.5" customHeight="1">
      <c r="A47" s="7">
        <v>2</v>
      </c>
      <c r="B47" s="212">
        <v>73</v>
      </c>
      <c r="C47" s="213" t="s">
        <v>204</v>
      </c>
      <c r="D47" s="52"/>
      <c r="E47" s="8"/>
      <c r="F47" s="220">
        <v>60</v>
      </c>
      <c r="G47" s="218" t="s">
        <v>205</v>
      </c>
      <c r="H47" s="20"/>
      <c r="I47" s="10"/>
      <c r="J47" s="10"/>
      <c r="K47" s="102">
        <v>46</v>
      </c>
      <c r="L47" s="47">
        <v>46</v>
      </c>
      <c r="M47" s="105" t="s">
        <v>307</v>
      </c>
      <c r="N47" s="47">
        <v>48.27</v>
      </c>
      <c r="O47" s="105" t="s">
        <v>366</v>
      </c>
      <c r="P47" s="47">
        <v>47.146</v>
      </c>
      <c r="Q47" s="105" t="s">
        <v>419</v>
      </c>
      <c r="R47" s="47">
        <v>49.024</v>
      </c>
      <c r="S47" s="108">
        <f t="shared" si="2"/>
        <v>190.44</v>
      </c>
      <c r="T47" s="8"/>
      <c r="U47" s="9"/>
      <c r="V47" s="9"/>
      <c r="W47" s="44"/>
      <c r="X47" s="42"/>
      <c r="Y47" s="42"/>
      <c r="Z47" s="54"/>
      <c r="AA47" s="54"/>
      <c r="AB47" s="54"/>
      <c r="AC47" s="23"/>
      <c r="AD47" s="51"/>
      <c r="AE47" s="45"/>
      <c r="AF47" s="5"/>
      <c r="AG47" s="5"/>
      <c r="AH47" s="5"/>
      <c r="AI47" s="5"/>
    </row>
    <row r="48" spans="1:35" ht="13.5" customHeight="1">
      <c r="A48" s="7">
        <v>3</v>
      </c>
      <c r="B48" s="212">
        <v>72</v>
      </c>
      <c r="C48" s="213" t="s">
        <v>202</v>
      </c>
      <c r="D48" s="52"/>
      <c r="E48" s="8"/>
      <c r="F48" s="214">
        <v>60</v>
      </c>
      <c r="G48" s="218" t="s">
        <v>203</v>
      </c>
      <c r="H48" s="20"/>
      <c r="I48" s="10"/>
      <c r="J48" s="10"/>
      <c r="K48" s="102">
        <v>45.92</v>
      </c>
      <c r="L48" s="47">
        <v>45.92</v>
      </c>
      <c r="M48" s="105" t="s">
        <v>306</v>
      </c>
      <c r="N48" s="47">
        <v>49.895</v>
      </c>
      <c r="O48" s="105" t="s">
        <v>365</v>
      </c>
      <c r="P48" s="47">
        <v>47.193</v>
      </c>
      <c r="Q48" s="105" t="s">
        <v>418</v>
      </c>
      <c r="R48" s="47">
        <v>51.627</v>
      </c>
      <c r="S48" s="108">
        <f t="shared" si="2"/>
        <v>194.635</v>
      </c>
      <c r="T48" s="8"/>
      <c r="U48" s="9"/>
      <c r="V48" s="9"/>
      <c r="W48" s="44"/>
      <c r="X48" s="42"/>
      <c r="Y48" s="42"/>
      <c r="Z48" s="54"/>
      <c r="AA48" s="54"/>
      <c r="AB48" s="54"/>
      <c r="AC48" s="23"/>
      <c r="AD48" s="51"/>
      <c r="AE48" s="45"/>
      <c r="AF48" s="5"/>
      <c r="AG48" s="5"/>
      <c r="AH48" s="5"/>
      <c r="AI48" s="5"/>
    </row>
    <row r="49" spans="1:35" ht="13.5" customHeight="1" thickBot="1">
      <c r="A49" s="15">
        <v>4</v>
      </c>
      <c r="B49" s="229">
        <v>74</v>
      </c>
      <c r="C49" s="230" t="s">
        <v>206</v>
      </c>
      <c r="D49" s="59"/>
      <c r="E49" s="17"/>
      <c r="F49" s="253">
        <v>60</v>
      </c>
      <c r="G49" s="244" t="s">
        <v>57</v>
      </c>
      <c r="H49" s="58"/>
      <c r="I49" s="26"/>
      <c r="J49" s="26"/>
      <c r="K49" s="103">
        <v>47.8</v>
      </c>
      <c r="L49" s="48">
        <v>47.8</v>
      </c>
      <c r="M49" s="106" t="s">
        <v>308</v>
      </c>
      <c r="N49" s="48">
        <v>50.26</v>
      </c>
      <c r="O49" s="106" t="s">
        <v>367</v>
      </c>
      <c r="P49" s="48">
        <v>47.656</v>
      </c>
      <c r="Q49" s="106" t="s">
        <v>420</v>
      </c>
      <c r="R49" s="48">
        <v>51.555</v>
      </c>
      <c r="S49" s="109">
        <f t="shared" si="2"/>
        <v>197.27100000000002</v>
      </c>
      <c r="T49" s="8"/>
      <c r="U49" s="9"/>
      <c r="V49" s="9"/>
      <c r="W49" s="44"/>
      <c r="X49" s="42"/>
      <c r="Y49" s="42"/>
      <c r="Z49" s="54"/>
      <c r="AA49" s="54"/>
      <c r="AB49" s="54"/>
      <c r="AC49" s="23"/>
      <c r="AD49" s="51"/>
      <c r="AE49" s="45"/>
      <c r="AF49" s="5"/>
      <c r="AG49" s="5"/>
      <c r="AH49" s="5"/>
      <c r="AI49" s="5"/>
    </row>
    <row r="50" spans="1:35" ht="15.75" customHeight="1" thickBot="1" thickTop="1">
      <c r="A50" s="73"/>
      <c r="B50" s="163"/>
      <c r="C50" s="287"/>
      <c r="D50" s="158"/>
      <c r="E50" s="74"/>
      <c r="F50" s="288"/>
      <c r="G50" s="161"/>
      <c r="H50" s="79"/>
      <c r="I50" s="80"/>
      <c r="J50" s="80"/>
      <c r="K50" s="289"/>
      <c r="L50" s="82"/>
      <c r="M50" s="290"/>
      <c r="N50" s="82"/>
      <c r="O50" s="290"/>
      <c r="P50" s="82"/>
      <c r="Q50" s="290"/>
      <c r="R50" s="82"/>
      <c r="S50" s="291"/>
      <c r="T50" s="8"/>
      <c r="U50" s="9"/>
      <c r="V50" s="9"/>
      <c r="W50" s="44"/>
      <c r="X50" s="42"/>
      <c r="Y50" s="42"/>
      <c r="Z50" s="54"/>
      <c r="AA50" s="54"/>
      <c r="AB50" s="54"/>
      <c r="AC50" s="23"/>
      <c r="AD50" s="51"/>
      <c r="AE50" s="45"/>
      <c r="AF50" s="5"/>
      <c r="AG50" s="5"/>
      <c r="AH50" s="5"/>
      <c r="AI50" s="5"/>
    </row>
    <row r="51" spans="1:19" ht="31.5" customHeight="1" thickBot="1" thickTop="1">
      <c r="A51" s="281"/>
      <c r="B51" s="330"/>
      <c r="C51" s="349" t="str">
        <f>N_un</f>
        <v>Мужчины</v>
      </c>
      <c r="D51" s="349"/>
      <c r="E51" s="349"/>
      <c r="F51" s="349"/>
      <c r="G51" s="349"/>
      <c r="H51" s="349"/>
      <c r="I51" s="331"/>
      <c r="J51" s="331"/>
      <c r="K51" s="332" t="s">
        <v>125</v>
      </c>
      <c r="L51" s="332"/>
      <c r="M51" s="330"/>
      <c r="N51" s="330"/>
      <c r="O51" s="330"/>
      <c r="P51" s="330"/>
      <c r="Q51" s="330"/>
      <c r="R51" s="330"/>
      <c r="S51" s="333"/>
    </row>
    <row r="52" spans="1:35" ht="15.75" customHeight="1" thickBot="1" thickTop="1">
      <c r="A52" s="2" t="s">
        <v>4</v>
      </c>
      <c r="B52" s="2" t="s">
        <v>0</v>
      </c>
      <c r="C52" s="2" t="s">
        <v>2</v>
      </c>
      <c r="D52" s="38"/>
      <c r="E52" s="2" t="s">
        <v>1</v>
      </c>
      <c r="F52" s="2" t="s">
        <v>157</v>
      </c>
      <c r="G52" s="2" t="s">
        <v>38</v>
      </c>
      <c r="H52" s="38"/>
      <c r="I52" s="3" t="s">
        <v>7</v>
      </c>
      <c r="J52" s="38"/>
      <c r="K52" s="3" t="s">
        <v>9</v>
      </c>
      <c r="L52" s="3"/>
      <c r="M52" s="3" t="s">
        <v>33</v>
      </c>
      <c r="N52" s="3"/>
      <c r="O52" s="3" t="s">
        <v>37</v>
      </c>
      <c r="P52" s="3"/>
      <c r="Q52" s="3" t="s">
        <v>34</v>
      </c>
      <c r="R52" s="3"/>
      <c r="S52" s="22" t="s">
        <v>10</v>
      </c>
      <c r="T52" s="8"/>
      <c r="U52" s="9"/>
      <c r="V52" s="9"/>
      <c r="W52" s="44"/>
      <c r="X52" s="42"/>
      <c r="Y52" s="42"/>
      <c r="Z52" s="54"/>
      <c r="AA52" s="54"/>
      <c r="AB52" s="54"/>
      <c r="AC52" s="23"/>
      <c r="AD52" s="51"/>
      <c r="AE52" s="45"/>
      <c r="AF52" s="5"/>
      <c r="AG52" s="5"/>
      <c r="AH52" s="5"/>
      <c r="AI52" s="5"/>
    </row>
    <row r="53" spans="1:35" ht="15.75" customHeight="1" hidden="1" thickTop="1">
      <c r="A53" s="34">
        <v>1</v>
      </c>
      <c r="B53" s="224">
        <v>76</v>
      </c>
      <c r="C53" s="225" t="s">
        <v>190</v>
      </c>
      <c r="D53" s="116"/>
      <c r="E53" s="33"/>
      <c r="F53" s="226">
        <v>65</v>
      </c>
      <c r="G53" s="243" t="s">
        <v>200</v>
      </c>
      <c r="H53" s="93"/>
      <c r="I53" s="94"/>
      <c r="J53" s="94"/>
      <c r="K53" s="305">
        <v>45.75</v>
      </c>
      <c r="L53" s="306">
        <v>45.75</v>
      </c>
      <c r="M53" s="307" t="s">
        <v>280</v>
      </c>
      <c r="N53" s="308">
        <v>51.926</v>
      </c>
      <c r="O53" s="292" t="s">
        <v>328</v>
      </c>
      <c r="P53" s="309">
        <v>46.255</v>
      </c>
      <c r="Q53" s="307"/>
      <c r="R53" s="306"/>
      <c r="S53" s="310">
        <f aca="true" t="shared" si="3" ref="S53:S66">L53+N53+P53+R53</f>
        <v>143.931</v>
      </c>
      <c r="T53" s="8"/>
      <c r="U53" s="9"/>
      <c r="V53" s="9"/>
      <c r="W53" s="44"/>
      <c r="X53" s="42"/>
      <c r="Y53" s="42"/>
      <c r="Z53" s="54"/>
      <c r="AA53" s="54"/>
      <c r="AB53" s="54"/>
      <c r="AC53" s="23"/>
      <c r="AD53" s="51"/>
      <c r="AE53" s="45"/>
      <c r="AF53" s="5"/>
      <c r="AG53" s="5"/>
      <c r="AH53" s="5"/>
      <c r="AI53" s="5"/>
    </row>
    <row r="54" spans="1:35" ht="15.75" customHeight="1" thickTop="1">
      <c r="A54" s="7">
        <v>1</v>
      </c>
      <c r="B54" s="212">
        <v>77</v>
      </c>
      <c r="C54" s="213" t="s">
        <v>192</v>
      </c>
      <c r="D54" s="52"/>
      <c r="E54" s="8"/>
      <c r="F54" s="214">
        <v>65</v>
      </c>
      <c r="G54" s="218" t="s">
        <v>87</v>
      </c>
      <c r="H54" s="20"/>
      <c r="I54" s="10"/>
      <c r="J54" s="10"/>
      <c r="K54" s="311">
        <v>46.63</v>
      </c>
      <c r="L54" s="312">
        <v>46.63</v>
      </c>
      <c r="M54" s="313" t="s">
        <v>272</v>
      </c>
      <c r="N54" s="312">
        <v>45.743</v>
      </c>
      <c r="O54" s="314" t="s">
        <v>329</v>
      </c>
      <c r="P54" s="315">
        <v>44.975</v>
      </c>
      <c r="Q54" s="313" t="s">
        <v>385</v>
      </c>
      <c r="R54" s="312">
        <v>48.521</v>
      </c>
      <c r="S54" s="316">
        <f t="shared" si="3"/>
        <v>185.86900000000003</v>
      </c>
      <c r="T54" s="8"/>
      <c r="U54" s="9"/>
      <c r="V54" s="9"/>
      <c r="W54" s="44"/>
      <c r="X54" s="42"/>
      <c r="Y54" s="42"/>
      <c r="Z54" s="54"/>
      <c r="AA54" s="54"/>
      <c r="AB54" s="54"/>
      <c r="AC54" s="23"/>
      <c r="AD54" s="51"/>
      <c r="AE54" s="45"/>
      <c r="AF54" s="5"/>
      <c r="AG54" s="5"/>
      <c r="AH54" s="5"/>
      <c r="AI54" s="5"/>
    </row>
    <row r="55" spans="1:35" ht="15.75" customHeight="1">
      <c r="A55" s="7">
        <v>2</v>
      </c>
      <c r="B55" s="212">
        <v>79</v>
      </c>
      <c r="C55" s="213" t="s">
        <v>191</v>
      </c>
      <c r="D55" s="52"/>
      <c r="E55" s="8"/>
      <c r="F55" s="214">
        <v>65</v>
      </c>
      <c r="G55" s="218" t="s">
        <v>200</v>
      </c>
      <c r="H55" s="20"/>
      <c r="I55" s="10"/>
      <c r="J55" s="10"/>
      <c r="K55" s="311">
        <v>46.88</v>
      </c>
      <c r="L55" s="312">
        <v>46.88</v>
      </c>
      <c r="M55" s="313" t="s">
        <v>274</v>
      </c>
      <c r="N55" s="312">
        <v>47.306</v>
      </c>
      <c r="O55" s="314" t="s">
        <v>331</v>
      </c>
      <c r="P55" s="315">
        <v>45.755</v>
      </c>
      <c r="Q55" s="313" t="s">
        <v>387</v>
      </c>
      <c r="R55" s="312">
        <v>49.088</v>
      </c>
      <c r="S55" s="316">
        <f t="shared" si="3"/>
        <v>189.029</v>
      </c>
      <c r="T55" s="8"/>
      <c r="U55" s="9"/>
      <c r="V55" s="9"/>
      <c r="W55" s="44"/>
      <c r="X55" s="42"/>
      <c r="Y55" s="42"/>
      <c r="Z55" s="54"/>
      <c r="AA55" s="54"/>
      <c r="AB55" s="54"/>
      <c r="AC55" s="23"/>
      <c r="AD55" s="51"/>
      <c r="AE55" s="45"/>
      <c r="AF55" s="5"/>
      <c r="AG55" s="5"/>
      <c r="AH55" s="5"/>
      <c r="AI55" s="5"/>
    </row>
    <row r="56" spans="1:35" ht="15.75" customHeight="1">
      <c r="A56" s="7">
        <v>3</v>
      </c>
      <c r="B56" s="212">
        <v>84</v>
      </c>
      <c r="C56" s="213" t="s">
        <v>193</v>
      </c>
      <c r="D56" s="52"/>
      <c r="E56" s="8" t="s">
        <v>49</v>
      </c>
      <c r="F56" s="214">
        <v>65</v>
      </c>
      <c r="G56" s="218" t="s">
        <v>194</v>
      </c>
      <c r="H56" s="20"/>
      <c r="I56" s="10" t="s">
        <v>65</v>
      </c>
      <c r="J56" s="62"/>
      <c r="K56" s="311">
        <v>47.64</v>
      </c>
      <c r="L56" s="312">
        <v>47.64</v>
      </c>
      <c r="M56" s="313" t="s">
        <v>273</v>
      </c>
      <c r="N56" s="312">
        <v>46.96</v>
      </c>
      <c r="O56" s="314" t="s">
        <v>336</v>
      </c>
      <c r="P56" s="315">
        <v>46.475</v>
      </c>
      <c r="Q56" s="313" t="s">
        <v>392</v>
      </c>
      <c r="R56" s="312">
        <v>49.973</v>
      </c>
      <c r="S56" s="316">
        <f t="shared" si="3"/>
        <v>191.048</v>
      </c>
      <c r="T56" s="8"/>
      <c r="U56" s="9"/>
      <c r="V56" s="9"/>
      <c r="W56" s="44"/>
      <c r="X56" s="42"/>
      <c r="Y56" s="42"/>
      <c r="Z56" s="54"/>
      <c r="AA56" s="54"/>
      <c r="AB56" s="54"/>
      <c r="AC56" s="23"/>
      <c r="AD56" s="51"/>
      <c r="AE56" s="45"/>
      <c r="AF56" s="5"/>
      <c r="AG56" s="5"/>
      <c r="AH56" s="5"/>
      <c r="AI56" s="5"/>
    </row>
    <row r="57" spans="1:35" ht="15.75" customHeight="1">
      <c r="A57" s="7">
        <v>4</v>
      </c>
      <c r="B57" s="212">
        <v>81</v>
      </c>
      <c r="C57" s="215" t="s">
        <v>196</v>
      </c>
      <c r="D57" s="52"/>
      <c r="E57" s="8" t="s">
        <v>46</v>
      </c>
      <c r="F57" s="217">
        <v>65</v>
      </c>
      <c r="G57" s="218" t="s">
        <v>57</v>
      </c>
      <c r="H57" s="20"/>
      <c r="I57" s="10" t="s">
        <v>55</v>
      </c>
      <c r="J57" s="62"/>
      <c r="K57" s="311">
        <v>48.53</v>
      </c>
      <c r="L57" s="312">
        <v>48.53</v>
      </c>
      <c r="M57" s="317" t="s">
        <v>275</v>
      </c>
      <c r="N57" s="318">
        <v>49.846</v>
      </c>
      <c r="O57" s="314" t="s">
        <v>333</v>
      </c>
      <c r="P57" s="315">
        <v>48.715</v>
      </c>
      <c r="Q57" s="313" t="s">
        <v>389</v>
      </c>
      <c r="R57" s="312">
        <v>54.018</v>
      </c>
      <c r="S57" s="316">
        <f t="shared" si="3"/>
        <v>201.109</v>
      </c>
      <c r="T57" s="8"/>
      <c r="U57" s="9"/>
      <c r="V57" s="9"/>
      <c r="W57" s="44"/>
      <c r="X57" s="42"/>
      <c r="Y57" s="42"/>
      <c r="Z57" s="54"/>
      <c r="AA57" s="54"/>
      <c r="AB57" s="54"/>
      <c r="AC57" s="23"/>
      <c r="AD57" s="51"/>
      <c r="AE57" s="45"/>
      <c r="AF57" s="5"/>
      <c r="AG57" s="5"/>
      <c r="AH57" s="5"/>
      <c r="AI57" s="5"/>
    </row>
    <row r="58" spans="1:35" ht="15.75" customHeight="1">
      <c r="A58" s="7">
        <v>5</v>
      </c>
      <c r="B58" s="212">
        <v>75</v>
      </c>
      <c r="C58" s="213" t="s">
        <v>189</v>
      </c>
      <c r="D58" s="52"/>
      <c r="E58" s="8"/>
      <c r="F58" s="220">
        <v>65</v>
      </c>
      <c r="G58" s="219" t="s">
        <v>104</v>
      </c>
      <c r="H58" s="20"/>
      <c r="I58" s="10"/>
      <c r="J58" s="10"/>
      <c r="K58" s="311">
        <v>48.53</v>
      </c>
      <c r="L58" s="312">
        <v>48.53</v>
      </c>
      <c r="M58" s="313" t="s">
        <v>276</v>
      </c>
      <c r="N58" s="312">
        <v>49.86</v>
      </c>
      <c r="O58" s="314" t="s">
        <v>327</v>
      </c>
      <c r="P58" s="315">
        <v>49</v>
      </c>
      <c r="Q58" s="313" t="s">
        <v>384</v>
      </c>
      <c r="R58" s="312">
        <v>55.245</v>
      </c>
      <c r="S58" s="316">
        <f t="shared" si="3"/>
        <v>202.635</v>
      </c>
      <c r="T58" s="8"/>
      <c r="U58" s="9"/>
      <c r="V58" s="9"/>
      <c r="W58" s="44"/>
      <c r="X58" s="42"/>
      <c r="Y58" s="42"/>
      <c r="Z58" s="54"/>
      <c r="AA58" s="54"/>
      <c r="AB58" s="54"/>
      <c r="AC58" s="23"/>
      <c r="AD58" s="51"/>
      <c r="AE58" s="45"/>
      <c r="AF58" s="5"/>
      <c r="AG58" s="5"/>
      <c r="AH58" s="5"/>
      <c r="AI58" s="5"/>
    </row>
    <row r="59" spans="1:35" ht="15.75" customHeight="1">
      <c r="A59" s="7">
        <v>6</v>
      </c>
      <c r="B59" s="212">
        <v>78</v>
      </c>
      <c r="C59" s="215" t="s">
        <v>188</v>
      </c>
      <c r="D59" s="52"/>
      <c r="E59" s="8"/>
      <c r="F59" s="217">
        <v>65</v>
      </c>
      <c r="G59" s="218" t="s">
        <v>57</v>
      </c>
      <c r="H59" s="20"/>
      <c r="I59" s="10"/>
      <c r="J59" s="10"/>
      <c r="K59" s="311">
        <v>50.48</v>
      </c>
      <c r="L59" s="312">
        <v>50.48</v>
      </c>
      <c r="M59" s="313" t="s">
        <v>277</v>
      </c>
      <c r="N59" s="312">
        <v>50.976</v>
      </c>
      <c r="O59" s="314" t="s">
        <v>330</v>
      </c>
      <c r="P59" s="315">
        <v>50.26</v>
      </c>
      <c r="Q59" s="313" t="s">
        <v>386</v>
      </c>
      <c r="R59" s="312">
        <v>53.223</v>
      </c>
      <c r="S59" s="316">
        <f t="shared" si="3"/>
        <v>204.93899999999996</v>
      </c>
      <c r="T59" s="8" t="s">
        <v>49</v>
      </c>
      <c r="U59" s="9"/>
      <c r="V59" s="9"/>
      <c r="W59" s="44"/>
      <c r="X59" s="42"/>
      <c r="Y59" s="42"/>
      <c r="Z59" s="54"/>
      <c r="AA59" s="54"/>
      <c r="AB59" s="54"/>
      <c r="AC59" s="23"/>
      <c r="AD59" s="51"/>
      <c r="AE59" s="45"/>
      <c r="AF59" s="5"/>
      <c r="AG59" s="5"/>
      <c r="AH59" s="5"/>
      <c r="AI59" s="5"/>
    </row>
    <row r="60" spans="1:35" ht="15.75" customHeight="1">
      <c r="A60" s="7">
        <v>7</v>
      </c>
      <c r="B60" s="212">
        <v>80</v>
      </c>
      <c r="C60" s="213" t="s">
        <v>195</v>
      </c>
      <c r="D60" s="52"/>
      <c r="E60" s="8"/>
      <c r="F60" s="220">
        <v>65</v>
      </c>
      <c r="G60" s="218" t="s">
        <v>57</v>
      </c>
      <c r="H60" s="20"/>
      <c r="I60" s="10"/>
      <c r="J60" s="10"/>
      <c r="K60" s="311">
        <v>49.17</v>
      </c>
      <c r="L60" s="312">
        <v>49.17</v>
      </c>
      <c r="M60" s="313" t="s">
        <v>278</v>
      </c>
      <c r="N60" s="312">
        <v>51.156</v>
      </c>
      <c r="O60" s="314" t="s">
        <v>332</v>
      </c>
      <c r="P60" s="315">
        <v>49.705</v>
      </c>
      <c r="Q60" s="313" t="s">
        <v>388</v>
      </c>
      <c r="R60" s="312">
        <v>55.175</v>
      </c>
      <c r="S60" s="316">
        <f t="shared" si="3"/>
        <v>205.20600000000002</v>
      </c>
      <c r="T60" s="8" t="s">
        <v>49</v>
      </c>
      <c r="U60" s="9"/>
      <c r="V60" s="9"/>
      <c r="W60" s="44"/>
      <c r="X60" s="42"/>
      <c r="Y60" s="42"/>
      <c r="Z60" s="54"/>
      <c r="AA60" s="54"/>
      <c r="AB60" s="54"/>
      <c r="AC60" s="23"/>
      <c r="AD60" s="51"/>
      <c r="AE60" s="45"/>
      <c r="AF60" s="5"/>
      <c r="AG60" s="5"/>
      <c r="AH60" s="5"/>
      <c r="AI60" s="5"/>
    </row>
    <row r="61" spans="1:35" ht="15.75" customHeight="1">
      <c r="A61" s="7">
        <v>8</v>
      </c>
      <c r="B61" s="212">
        <v>82</v>
      </c>
      <c r="C61" s="215" t="s">
        <v>197</v>
      </c>
      <c r="D61" s="52"/>
      <c r="E61" s="8" t="s">
        <v>46</v>
      </c>
      <c r="F61" s="217">
        <v>65</v>
      </c>
      <c r="G61" s="216" t="s">
        <v>198</v>
      </c>
      <c r="H61" s="20"/>
      <c r="I61" s="10" t="s">
        <v>48</v>
      </c>
      <c r="J61" s="10"/>
      <c r="K61" s="311">
        <v>49.92</v>
      </c>
      <c r="L61" s="312">
        <v>49.92</v>
      </c>
      <c r="M61" s="313" t="s">
        <v>279</v>
      </c>
      <c r="N61" s="312">
        <v>51.723</v>
      </c>
      <c r="O61" s="314" t="s">
        <v>334</v>
      </c>
      <c r="P61" s="315">
        <v>50.065</v>
      </c>
      <c r="Q61" s="313" t="s">
        <v>390</v>
      </c>
      <c r="R61" s="312">
        <v>56.105</v>
      </c>
      <c r="S61" s="316">
        <f t="shared" si="3"/>
        <v>207.813</v>
      </c>
      <c r="T61" s="8" t="s">
        <v>49</v>
      </c>
      <c r="U61" s="9"/>
      <c r="V61" s="9"/>
      <c r="W61" s="44"/>
      <c r="X61" s="42"/>
      <c r="Y61" s="42"/>
      <c r="Z61" s="54"/>
      <c r="AA61" s="54"/>
      <c r="AB61" s="54"/>
      <c r="AC61" s="23"/>
      <c r="AD61" s="51"/>
      <c r="AE61" s="45"/>
      <c r="AF61" s="5"/>
      <c r="AG61" s="5"/>
      <c r="AH61" s="5"/>
      <c r="AI61" s="5"/>
    </row>
    <row r="62" spans="1:35" ht="15.75" customHeight="1" thickBot="1">
      <c r="A62" s="15">
        <v>9</v>
      </c>
      <c r="B62" s="229">
        <v>83</v>
      </c>
      <c r="C62" s="230" t="s">
        <v>199</v>
      </c>
      <c r="D62" s="59"/>
      <c r="E62" s="17"/>
      <c r="F62" s="253">
        <v>65</v>
      </c>
      <c r="G62" s="329" t="s">
        <v>200</v>
      </c>
      <c r="H62" s="58"/>
      <c r="I62" s="26" t="s">
        <v>60</v>
      </c>
      <c r="J62" s="96"/>
      <c r="K62" s="319">
        <v>50.73</v>
      </c>
      <c r="L62" s="320">
        <v>50.73</v>
      </c>
      <c r="M62" s="321" t="s">
        <v>281</v>
      </c>
      <c r="N62" s="320">
        <v>55.003</v>
      </c>
      <c r="O62" s="322" t="s">
        <v>335</v>
      </c>
      <c r="P62" s="323">
        <v>53.28</v>
      </c>
      <c r="Q62" s="324" t="s">
        <v>391</v>
      </c>
      <c r="R62" s="320">
        <v>56.83</v>
      </c>
      <c r="S62" s="325">
        <f t="shared" si="3"/>
        <v>215.84300000000002</v>
      </c>
      <c r="T62" s="8" t="s">
        <v>49</v>
      </c>
      <c r="U62" s="9"/>
      <c r="V62" s="9"/>
      <c r="W62" s="44"/>
      <c r="X62" s="42"/>
      <c r="Y62" s="42"/>
      <c r="Z62" s="54"/>
      <c r="AA62" s="54"/>
      <c r="AB62" s="54"/>
      <c r="AC62" s="23"/>
      <c r="AD62" s="51"/>
      <c r="AE62" s="45"/>
      <c r="AF62" s="5"/>
      <c r="AG62" s="5"/>
      <c r="AH62" s="5"/>
      <c r="AI62" s="5"/>
    </row>
    <row r="63" spans="1:35" ht="15.75" customHeight="1" hidden="1" thickTop="1">
      <c r="A63" s="34">
        <v>1</v>
      </c>
      <c r="B63" s="224">
        <v>86</v>
      </c>
      <c r="C63" s="262" t="s">
        <v>186</v>
      </c>
      <c r="D63" s="116"/>
      <c r="E63" s="33" t="s">
        <v>46</v>
      </c>
      <c r="F63" s="263">
        <v>70</v>
      </c>
      <c r="G63" s="264" t="s">
        <v>187</v>
      </c>
      <c r="H63" s="93" t="s">
        <v>74</v>
      </c>
      <c r="I63" s="94" t="s">
        <v>71</v>
      </c>
      <c r="J63" s="144"/>
      <c r="K63" s="305">
        <v>49.3</v>
      </c>
      <c r="L63" s="306">
        <v>49.3</v>
      </c>
      <c r="M63" s="307"/>
      <c r="N63" s="306"/>
      <c r="O63" s="326"/>
      <c r="P63" s="327"/>
      <c r="Q63" s="307"/>
      <c r="R63" s="306"/>
      <c r="S63" s="328">
        <f t="shared" si="3"/>
        <v>49.3</v>
      </c>
      <c r="T63" s="8"/>
      <c r="U63" s="9"/>
      <c r="V63" s="9"/>
      <c r="W63" s="44"/>
      <c r="X63" s="42"/>
      <c r="Y63" s="42"/>
      <c r="Z63" s="54"/>
      <c r="AA63" s="54"/>
      <c r="AB63" s="54"/>
      <c r="AC63" s="23"/>
      <c r="AD63" s="51"/>
      <c r="AE63" s="45"/>
      <c r="AF63" s="5"/>
      <c r="AG63" s="5"/>
      <c r="AH63" s="5"/>
      <c r="AI63" s="5"/>
    </row>
    <row r="64" spans="1:35" ht="15.75" customHeight="1" thickBot="1" thickTop="1">
      <c r="A64" s="15">
        <v>1</v>
      </c>
      <c r="B64" s="229">
        <v>85</v>
      </c>
      <c r="C64" s="248" t="s">
        <v>185</v>
      </c>
      <c r="D64" s="59"/>
      <c r="E64" s="17"/>
      <c r="F64" s="250">
        <v>70</v>
      </c>
      <c r="G64" s="249" t="s">
        <v>57</v>
      </c>
      <c r="H64" s="58"/>
      <c r="I64" s="26"/>
      <c r="J64" s="96"/>
      <c r="K64" s="319">
        <v>55.35</v>
      </c>
      <c r="L64" s="320">
        <v>55.35</v>
      </c>
      <c r="M64" s="321" t="s">
        <v>271</v>
      </c>
      <c r="N64" s="320">
        <v>56.82</v>
      </c>
      <c r="O64" s="322" t="s">
        <v>337</v>
      </c>
      <c r="P64" s="323">
        <v>55.8</v>
      </c>
      <c r="Q64" s="321" t="s">
        <v>393</v>
      </c>
      <c r="R64" s="320">
        <v>59.605</v>
      </c>
      <c r="S64" s="325">
        <f t="shared" si="3"/>
        <v>227.575</v>
      </c>
      <c r="T64" s="8"/>
      <c r="U64" s="9"/>
      <c r="V64" s="9"/>
      <c r="W64" s="44"/>
      <c r="X64" s="42"/>
      <c r="Y64" s="42"/>
      <c r="Z64" s="54"/>
      <c r="AA64" s="54"/>
      <c r="AB64" s="54"/>
      <c r="AC64" s="23"/>
      <c r="AD64" s="51"/>
      <c r="AE64" s="45"/>
      <c r="AF64" s="5"/>
      <c r="AG64" s="5"/>
      <c r="AH64" s="5"/>
      <c r="AI64" s="5"/>
    </row>
    <row r="65" spans="1:35" ht="15.75" customHeight="1" thickTop="1">
      <c r="A65" s="34">
        <v>1</v>
      </c>
      <c r="B65" s="224">
        <v>87</v>
      </c>
      <c r="C65" s="225" t="s">
        <v>184</v>
      </c>
      <c r="D65" s="258"/>
      <c r="E65" s="259" t="s">
        <v>46</v>
      </c>
      <c r="F65" s="226">
        <v>75</v>
      </c>
      <c r="G65" s="243" t="s">
        <v>57</v>
      </c>
      <c r="H65" s="260"/>
      <c r="I65" s="261" t="s">
        <v>67</v>
      </c>
      <c r="J65" s="261"/>
      <c r="K65" s="305">
        <v>55.44</v>
      </c>
      <c r="L65" s="306">
        <v>55.44</v>
      </c>
      <c r="M65" s="307" t="s">
        <v>269</v>
      </c>
      <c r="N65" s="306">
        <v>55.313</v>
      </c>
      <c r="O65" s="326" t="s">
        <v>338</v>
      </c>
      <c r="P65" s="327">
        <v>55.255</v>
      </c>
      <c r="Q65" s="307" t="s">
        <v>394</v>
      </c>
      <c r="R65" s="306">
        <v>58.443</v>
      </c>
      <c r="S65" s="328">
        <f t="shared" si="3"/>
        <v>224.45100000000002</v>
      </c>
      <c r="T65" s="8"/>
      <c r="U65" s="9"/>
      <c r="V65" s="9"/>
      <c r="W65" s="44"/>
      <c r="X65" s="42"/>
      <c r="Y65" s="42"/>
      <c r="Z65" s="54"/>
      <c r="AA65" s="54"/>
      <c r="AB65" s="54"/>
      <c r="AC65" s="23"/>
      <c r="AD65" s="51"/>
      <c r="AE65" s="45"/>
      <c r="AF65" s="5"/>
      <c r="AG65" s="5"/>
      <c r="AH65" s="5"/>
      <c r="AI65" s="5"/>
    </row>
    <row r="66" spans="1:35" ht="15.75" customHeight="1" thickBot="1">
      <c r="A66" s="15">
        <v>2</v>
      </c>
      <c r="B66" s="229">
        <v>88</v>
      </c>
      <c r="C66" s="230" t="s">
        <v>183</v>
      </c>
      <c r="D66" s="59"/>
      <c r="E66" s="17" t="s">
        <v>46</v>
      </c>
      <c r="F66" s="253">
        <v>75</v>
      </c>
      <c r="G66" s="244" t="s">
        <v>57</v>
      </c>
      <c r="H66" s="58"/>
      <c r="I66" s="26" t="s">
        <v>67</v>
      </c>
      <c r="J66" s="96"/>
      <c r="K66" s="319">
        <v>59.74</v>
      </c>
      <c r="L66" s="320">
        <v>59.74</v>
      </c>
      <c r="M66" s="321" t="s">
        <v>270</v>
      </c>
      <c r="N66" s="320">
        <v>62.623</v>
      </c>
      <c r="O66" s="322" t="s">
        <v>339</v>
      </c>
      <c r="P66" s="323">
        <v>61.095</v>
      </c>
      <c r="Q66" s="321" t="s">
        <v>395</v>
      </c>
      <c r="R66" s="320">
        <v>65.925</v>
      </c>
      <c r="S66" s="325">
        <f t="shared" si="3"/>
        <v>249.38299999999998</v>
      </c>
      <c r="T66" s="8"/>
      <c r="U66" s="9"/>
      <c r="V66" s="9"/>
      <c r="W66" s="44"/>
      <c r="X66" s="42"/>
      <c r="Y66" s="42"/>
      <c r="Z66" s="54"/>
      <c r="AA66" s="54"/>
      <c r="AB66" s="54"/>
      <c r="AC66" s="23"/>
      <c r="AD66" s="51"/>
      <c r="AE66" s="45"/>
      <c r="AF66" s="5"/>
      <c r="AG66" s="5"/>
      <c r="AH66" s="5"/>
      <c r="AI66" s="5"/>
    </row>
    <row r="67" spans="1:35" ht="15.75" customHeight="1" thickTop="1">
      <c r="A67" s="128"/>
      <c r="B67" s="122"/>
      <c r="C67" s="123"/>
      <c r="D67" s="124"/>
      <c r="E67" s="122" t="s">
        <v>49</v>
      </c>
      <c r="F67" s="122"/>
      <c r="G67" s="130"/>
      <c r="H67" s="123"/>
      <c r="I67" s="130" t="s">
        <v>58</v>
      </c>
      <c r="J67" s="130"/>
      <c r="K67" s="221"/>
      <c r="L67" s="197"/>
      <c r="M67" s="222"/>
      <c r="N67" s="197"/>
      <c r="O67" s="222"/>
      <c r="P67" s="197"/>
      <c r="Q67" s="222"/>
      <c r="R67" s="197"/>
      <c r="S67" s="223"/>
      <c r="T67" s="8"/>
      <c r="U67" s="9"/>
      <c r="V67" s="9"/>
      <c r="W67" s="44"/>
      <c r="X67" s="42"/>
      <c r="Y67" s="42"/>
      <c r="Z67" s="54"/>
      <c r="AA67" s="54"/>
      <c r="AB67" s="54"/>
      <c r="AC67" s="23"/>
      <c r="AD67" s="51"/>
      <c r="AE67" s="45"/>
      <c r="AF67" s="5"/>
      <c r="AG67" s="5"/>
      <c r="AH67" s="5"/>
      <c r="AI67" s="5"/>
    </row>
    <row r="68" spans="1:35" ht="12.75">
      <c r="A68" s="5"/>
      <c r="B68" s="4"/>
      <c r="C68" s="5"/>
      <c r="D68" s="5"/>
      <c r="E68" s="5"/>
      <c r="F68" s="5"/>
      <c r="G68" s="5"/>
      <c r="H68" s="5"/>
      <c r="I68" s="5"/>
      <c r="J68" s="5"/>
      <c r="K68" s="4"/>
      <c r="L68" s="4"/>
      <c r="M68" s="4"/>
      <c r="N68" s="4"/>
      <c r="O68" s="4"/>
      <c r="P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5"/>
      <c r="B69" s="4"/>
      <c r="C69" s="5"/>
      <c r="D69" s="5"/>
      <c r="E69" s="5"/>
      <c r="F69" s="5"/>
      <c r="G69" s="5"/>
      <c r="H69" s="5"/>
      <c r="I69" s="5"/>
      <c r="J69" s="5"/>
      <c r="K69" s="4"/>
      <c r="L69" s="4"/>
      <c r="M69" s="4"/>
      <c r="N69" s="4"/>
      <c r="O69" s="4"/>
      <c r="P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5"/>
      <c r="B70" s="4"/>
      <c r="C70" s="5"/>
      <c r="D70" s="5"/>
      <c r="E70" s="5"/>
      <c r="F70" s="5"/>
      <c r="G70" s="5"/>
      <c r="H70" s="5"/>
      <c r="I70" s="5"/>
      <c r="J70" s="5"/>
      <c r="K70" s="4"/>
      <c r="L70" s="4"/>
      <c r="M70" s="4"/>
      <c r="N70" s="4"/>
      <c r="O70" s="4"/>
      <c r="P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2.75" customHeight="1">
      <c r="A71" s="5"/>
      <c r="B71" s="4"/>
      <c r="C71" s="5"/>
      <c r="D71" s="5"/>
      <c r="E71" s="5"/>
      <c r="F71" s="5"/>
      <c r="G71" s="5"/>
      <c r="H71" s="5"/>
      <c r="I71" s="5"/>
      <c r="J71" s="5"/>
      <c r="K71" s="4"/>
      <c r="L71" s="4"/>
      <c r="M71" s="4"/>
      <c r="N71" s="4"/>
      <c r="O71" s="4"/>
      <c r="P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5"/>
      <c r="B72" s="4"/>
      <c r="C72" s="5"/>
      <c r="D72" s="5"/>
      <c r="E72" s="5"/>
      <c r="F72" s="5"/>
      <c r="G72" s="5"/>
      <c r="H72" s="5"/>
      <c r="I72" s="5"/>
      <c r="J72" s="5"/>
      <c r="K72" s="4"/>
      <c r="L72" s="4"/>
      <c r="M72" s="4"/>
      <c r="N72" s="4"/>
      <c r="O72" s="4"/>
      <c r="P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5"/>
      <c r="B73" s="4"/>
      <c r="C73" s="5"/>
      <c r="D73" s="5"/>
      <c r="E73" s="5"/>
      <c r="F73" s="5"/>
      <c r="G73" s="5"/>
      <c r="H73" s="5"/>
      <c r="I73" s="5"/>
      <c r="J73" s="5"/>
      <c r="K73" s="4"/>
      <c r="L73" s="4"/>
      <c r="M73" s="4"/>
      <c r="N73" s="4"/>
      <c r="O73" s="4"/>
      <c r="P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5"/>
      <c r="B74" s="4"/>
      <c r="C74" s="5"/>
      <c r="D74" s="5"/>
      <c r="E74" s="5"/>
      <c r="F74" s="5"/>
      <c r="G74" s="5"/>
      <c r="H74" s="5"/>
      <c r="I74" s="5"/>
      <c r="J74" s="5"/>
      <c r="K74" s="4"/>
      <c r="L74" s="4"/>
      <c r="M74" s="4"/>
      <c r="N74" s="4"/>
      <c r="O74" s="4"/>
      <c r="P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5"/>
      <c r="B75" s="4"/>
      <c r="C75" s="5"/>
      <c r="D75" s="5"/>
      <c r="E75" s="5"/>
      <c r="F75" s="5"/>
      <c r="G75" s="5"/>
      <c r="H75" s="5"/>
      <c r="I75" s="5"/>
      <c r="J75" s="5"/>
      <c r="K75" s="4"/>
      <c r="L75" s="4"/>
      <c r="M75" s="4"/>
      <c r="N75" s="4"/>
      <c r="O75" s="4"/>
      <c r="P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.75" customHeight="1">
      <c r="A76" s="5"/>
      <c r="B76" s="4"/>
      <c r="C76" s="5"/>
      <c r="D76" s="5"/>
      <c r="E76" s="5"/>
      <c r="F76" s="5"/>
      <c r="G76" s="5"/>
      <c r="H76" s="5"/>
      <c r="I76" s="5"/>
      <c r="J76" s="5"/>
      <c r="K76" s="4"/>
      <c r="L76" s="4"/>
      <c r="M76" s="4"/>
      <c r="N76" s="4"/>
      <c r="O76" s="4"/>
      <c r="P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5"/>
      <c r="B77" s="4"/>
      <c r="C77" s="5"/>
      <c r="D77" s="5"/>
      <c r="E77" s="5"/>
      <c r="F77" s="5"/>
      <c r="G77" s="5"/>
      <c r="H77" s="5"/>
      <c r="I77" s="5"/>
      <c r="J77" s="5"/>
      <c r="K77" s="4"/>
      <c r="L77" s="4"/>
      <c r="M77" s="4"/>
      <c r="N77" s="4"/>
      <c r="O77" s="4"/>
      <c r="P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2.75">
      <c r="A78" s="5"/>
      <c r="B78" s="4"/>
      <c r="C78" s="5"/>
      <c r="D78" s="5"/>
      <c r="E78" s="5"/>
      <c r="F78" s="5"/>
      <c r="G78" s="5"/>
      <c r="H78" s="5"/>
      <c r="I78" s="5"/>
      <c r="J78" s="5"/>
      <c r="K78" s="4"/>
      <c r="L78" s="4"/>
      <c r="M78" s="4"/>
      <c r="N78" s="4"/>
      <c r="O78" s="4"/>
      <c r="P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2.75">
      <c r="A79" s="5"/>
      <c r="B79" s="4"/>
      <c r="C79" s="5"/>
      <c r="D79" s="5"/>
      <c r="E79" s="5"/>
      <c r="F79" s="5"/>
      <c r="G79" s="5"/>
      <c r="H79" s="5"/>
      <c r="I79" s="5"/>
      <c r="J79" s="5"/>
      <c r="K79" s="4"/>
      <c r="L79" s="4"/>
      <c r="M79" s="4"/>
      <c r="N79" s="4"/>
      <c r="O79" s="4"/>
      <c r="P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16" ht="12.75">
      <c r="A80" s="5"/>
      <c r="B80" s="4"/>
      <c r="C80" s="5"/>
      <c r="D80" s="5"/>
      <c r="E80" s="5"/>
      <c r="F80" s="5"/>
      <c r="G80" s="5"/>
      <c r="H80" s="5"/>
      <c r="I80" s="5"/>
      <c r="J80" s="5"/>
      <c r="K80" s="4"/>
      <c r="L80" s="4"/>
      <c r="M80" s="4"/>
      <c r="N80" s="4"/>
      <c r="O80" s="4"/>
      <c r="P80" s="4"/>
    </row>
    <row r="81" spans="1:16" ht="12.75" customHeight="1">
      <c r="A81" s="5"/>
      <c r="B81" s="4"/>
      <c r="C81" s="5"/>
      <c r="D81" s="5"/>
      <c r="E81" s="5"/>
      <c r="F81" s="5"/>
      <c r="G81" s="5"/>
      <c r="H81" s="5"/>
      <c r="I81" s="5"/>
      <c r="J81" s="5"/>
      <c r="K81" s="4"/>
      <c r="L81" s="4"/>
      <c r="M81" s="4"/>
      <c r="N81" s="4"/>
      <c r="O81" s="4"/>
      <c r="P81" s="4"/>
    </row>
    <row r="82" spans="1:16" ht="12.75">
      <c r="A82" s="5"/>
      <c r="B82" s="4"/>
      <c r="C82" s="5"/>
      <c r="D82" s="5"/>
      <c r="E82" s="5"/>
      <c r="F82" s="5"/>
      <c r="G82" s="5"/>
      <c r="H82" s="5"/>
      <c r="I82" s="5"/>
      <c r="J82" s="5"/>
      <c r="K82" s="4"/>
      <c r="L82" s="4"/>
      <c r="M82" s="4"/>
      <c r="N82" s="4"/>
      <c r="O82" s="4"/>
      <c r="P82" s="4"/>
    </row>
    <row r="83" spans="1:16" ht="12.75">
      <c r="A83" s="5"/>
      <c r="B83" s="4"/>
      <c r="C83" s="5"/>
      <c r="D83" s="5"/>
      <c r="E83" s="5"/>
      <c r="F83" s="5"/>
      <c r="G83" s="5"/>
      <c r="H83" s="5"/>
      <c r="I83" s="5"/>
      <c r="J83" s="5"/>
      <c r="K83" s="4"/>
      <c r="L83" s="4"/>
      <c r="M83" s="4"/>
      <c r="N83" s="4"/>
      <c r="O83" s="4"/>
      <c r="P83" s="4"/>
    </row>
    <row r="84" spans="1:16" ht="12.75">
      <c r="A84" s="5"/>
      <c r="B84" s="4"/>
      <c r="C84" s="5"/>
      <c r="D84" s="5"/>
      <c r="E84" s="5"/>
      <c r="F84" s="5"/>
      <c r="G84" s="5"/>
      <c r="H84" s="5"/>
      <c r="I84" s="5"/>
      <c r="J84" s="5"/>
      <c r="K84" s="4"/>
      <c r="L84" s="4"/>
      <c r="M84" s="4"/>
      <c r="N84" s="4"/>
      <c r="O84" s="4"/>
      <c r="P84" s="4"/>
    </row>
    <row r="85" spans="1:16" ht="12.75">
      <c r="A85" s="5"/>
      <c r="B85" s="4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  <c r="N85" s="4"/>
      <c r="O85" s="4"/>
      <c r="P85" s="4"/>
    </row>
    <row r="86" spans="1:16" ht="12.75" customHeight="1">
      <c r="A86" s="5"/>
      <c r="B86" s="4"/>
      <c r="C86" s="5"/>
      <c r="D86" s="5"/>
      <c r="E86" s="5"/>
      <c r="F86" s="5"/>
      <c r="G86" s="5"/>
      <c r="H86" s="5"/>
      <c r="I86" s="5"/>
      <c r="J86" s="5"/>
      <c r="K86" s="4"/>
      <c r="L86" s="4"/>
      <c r="M86" s="4"/>
      <c r="N86" s="4"/>
      <c r="O86" s="4"/>
      <c r="P86" s="4"/>
    </row>
    <row r="87" spans="1:16" ht="12.75">
      <c r="A87" s="5"/>
      <c r="B87" s="4"/>
      <c r="C87" s="5"/>
      <c r="D87" s="5"/>
      <c r="E87" s="5"/>
      <c r="F87" s="5"/>
      <c r="G87" s="5"/>
      <c r="H87" s="5"/>
      <c r="I87" s="5"/>
      <c r="J87" s="5"/>
      <c r="K87" s="4"/>
      <c r="L87" s="4"/>
      <c r="M87" s="4"/>
      <c r="N87" s="4"/>
      <c r="O87" s="4"/>
      <c r="P87" s="4"/>
    </row>
    <row r="88" spans="1:1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4"/>
      <c r="L88" s="4"/>
      <c r="M88" s="4"/>
      <c r="N88" s="4"/>
      <c r="O88" s="4"/>
      <c r="P88" s="4"/>
    </row>
    <row r="89" spans="1:1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4"/>
      <c r="L89" s="4"/>
      <c r="M89" s="4"/>
      <c r="N89" s="4"/>
      <c r="O89" s="4"/>
      <c r="P89" s="4"/>
    </row>
    <row r="90" spans="1:1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4"/>
      <c r="L90" s="4"/>
      <c r="M90" s="4"/>
      <c r="N90" s="4"/>
      <c r="O90" s="4"/>
      <c r="P90" s="4"/>
    </row>
    <row r="91" spans="1:1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4"/>
      <c r="L91" s="4"/>
      <c r="M91" s="4"/>
      <c r="N91" s="4"/>
      <c r="O91" s="4"/>
      <c r="P91" s="4"/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4"/>
      <c r="L92" s="4"/>
      <c r="M92" s="4"/>
      <c r="N92" s="4"/>
      <c r="O92" s="4"/>
      <c r="P92" s="4"/>
    </row>
    <row r="93" spans="1:1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4"/>
      <c r="L93" s="4"/>
      <c r="M93" s="4"/>
      <c r="N93" s="4"/>
      <c r="O93" s="4"/>
      <c r="P93" s="4"/>
    </row>
    <row r="94" spans="1:1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4"/>
      <c r="L94" s="4"/>
      <c r="M94" s="4"/>
      <c r="N94" s="4"/>
      <c r="O94" s="4"/>
      <c r="P94" s="4"/>
    </row>
    <row r="95" spans="1:1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4"/>
      <c r="L95" s="4"/>
      <c r="M95" s="4"/>
      <c r="N95" s="4"/>
      <c r="O95" s="4"/>
      <c r="P95" s="4"/>
    </row>
    <row r="96" spans="1:1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4"/>
      <c r="L96" s="4"/>
      <c r="M96" s="4"/>
      <c r="N96" s="4"/>
      <c r="O96" s="4"/>
      <c r="P96" s="4"/>
    </row>
    <row r="97" spans="1:1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4"/>
      <c r="L97" s="4"/>
      <c r="M97" s="4"/>
      <c r="N97" s="4"/>
      <c r="O97" s="4"/>
      <c r="P97" s="4"/>
    </row>
    <row r="98" spans="1:1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4"/>
      <c r="L98" s="4"/>
      <c r="M98" s="4"/>
      <c r="N98" s="4"/>
      <c r="O98" s="4"/>
      <c r="P98" s="4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4"/>
      <c r="L99" s="4"/>
      <c r="M99" s="4"/>
      <c r="N99" s="4"/>
      <c r="O99" s="4"/>
      <c r="P99" s="4"/>
    </row>
    <row r="100" spans="1:1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4"/>
      <c r="L100" s="4"/>
      <c r="M100" s="4"/>
      <c r="N100" s="4"/>
      <c r="O100" s="4"/>
      <c r="P100" s="4"/>
    </row>
    <row r="101" spans="1:1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4"/>
      <c r="L101" s="4"/>
      <c r="M101" s="4"/>
      <c r="N101" s="4"/>
      <c r="O101" s="4"/>
      <c r="P101" s="4"/>
    </row>
    <row r="102" spans="1:1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4"/>
      <c r="L102" s="4"/>
      <c r="M102" s="4"/>
      <c r="N102" s="4"/>
      <c r="O102" s="4"/>
      <c r="P102" s="4"/>
    </row>
    <row r="103" spans="1:1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4"/>
      <c r="L103" s="4"/>
      <c r="M103" s="4"/>
      <c r="N103" s="4"/>
      <c r="O103" s="4"/>
      <c r="P103" s="4"/>
    </row>
    <row r="104" spans="1:1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4"/>
      <c r="L104" s="4"/>
      <c r="M104" s="4"/>
      <c r="N104" s="4"/>
      <c r="O104" s="4"/>
      <c r="P104" s="4"/>
    </row>
    <row r="105" spans="1:1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4"/>
      <c r="L105" s="4"/>
      <c r="M105" s="4"/>
      <c r="N105" s="4"/>
      <c r="O105" s="4"/>
      <c r="P105" s="4"/>
    </row>
    <row r="106" spans="1:1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4"/>
      <c r="L106" s="4"/>
      <c r="M106" s="4"/>
      <c r="N106" s="4"/>
      <c r="O106" s="4"/>
      <c r="P106" s="4"/>
    </row>
    <row r="107" spans="1:1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4"/>
      <c r="L107" s="4"/>
      <c r="M107" s="4"/>
      <c r="N107" s="4"/>
      <c r="O107" s="4"/>
      <c r="P107" s="4"/>
    </row>
    <row r="108" spans="1:1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4"/>
      <c r="L108" s="4"/>
      <c r="M108" s="4"/>
      <c r="N108" s="4"/>
      <c r="O108" s="4"/>
      <c r="P108" s="4"/>
    </row>
    <row r="109" spans="1:1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4"/>
      <c r="L109" s="4"/>
      <c r="M109" s="4"/>
      <c r="N109" s="4"/>
      <c r="O109" s="4"/>
      <c r="P109" s="4"/>
    </row>
    <row r="110" spans="1:1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4"/>
      <c r="L110" s="4"/>
      <c r="M110" s="4"/>
      <c r="N110" s="4"/>
      <c r="O110" s="4"/>
      <c r="P110" s="4"/>
    </row>
    <row r="111" spans="1:1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4"/>
      <c r="L111" s="4"/>
      <c r="M111" s="4"/>
      <c r="N111" s="4"/>
      <c r="O111" s="4"/>
      <c r="P111" s="4"/>
    </row>
    <row r="112" spans="1:1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4"/>
      <c r="L112" s="4"/>
      <c r="M112" s="4"/>
      <c r="N112" s="4"/>
      <c r="O112" s="4"/>
      <c r="P112" s="4"/>
    </row>
    <row r="113" spans="1:1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4"/>
      <c r="L113" s="4"/>
      <c r="M113" s="4"/>
      <c r="N113" s="4"/>
      <c r="O113" s="4"/>
      <c r="P113" s="4"/>
    </row>
    <row r="114" spans="1:1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4"/>
      <c r="L114" s="4"/>
      <c r="M114" s="4"/>
      <c r="N114" s="4"/>
      <c r="O114" s="4"/>
      <c r="P114" s="4"/>
    </row>
    <row r="115" spans="1:1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4"/>
      <c r="L115" s="4"/>
      <c r="M115" s="4"/>
      <c r="N115" s="4"/>
      <c r="O115" s="4"/>
      <c r="P115" s="4"/>
    </row>
    <row r="116" spans="1: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4"/>
      <c r="L116" s="4"/>
      <c r="M116" s="4"/>
      <c r="N116" s="4"/>
      <c r="O116" s="4"/>
      <c r="P116" s="4"/>
    </row>
    <row r="117" spans="1:1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</sheetData>
  <sheetProtection/>
  <mergeCells count="7">
    <mergeCell ref="C51:H51"/>
    <mergeCell ref="C4:H4"/>
    <mergeCell ref="C22:H22"/>
    <mergeCell ref="A1:S1"/>
    <mergeCell ref="A2:S2"/>
    <mergeCell ref="A3:E3"/>
    <mergeCell ref="K3:S3"/>
  </mergeCells>
  <printOptions/>
  <pageMargins left="0.984251968503937" right="0.3937007874015748" top="0.5905511811023623" bottom="0.3937007874015748" header="0.5118110236220472" footer="0.8267716535433072"/>
  <pageSetup horizontalDpi="600" verticalDpi="600" orientation="landscape" paperSize="9" scale="104" r:id="rId2"/>
  <headerFooter alignWithMargins="0">
    <oddFooter>&amp;L&amp;"Times New Roman,курсив"Главный судья соревнований&amp;R&amp;"Times New Roman,полужирный"В.В. Баканов</oddFooter>
  </headerFooter>
  <rowBreaks count="2" manualBreakCount="2">
    <brk id="21" max="19" man="1"/>
    <brk id="49" max="1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14</v>
      </c>
      <c r="B1" t="s">
        <v>15</v>
      </c>
      <c r="C1" s="88" t="s">
        <v>126</v>
      </c>
    </row>
    <row r="2" spans="2:3" ht="12.75">
      <c r="B2" t="s">
        <v>16</v>
      </c>
      <c r="C2" s="88" t="s">
        <v>127</v>
      </c>
    </row>
    <row r="3" spans="1:3" ht="12.75">
      <c r="A3" t="s">
        <v>17</v>
      </c>
      <c r="B3" t="s">
        <v>18</v>
      </c>
      <c r="C3" s="88" t="s">
        <v>128</v>
      </c>
    </row>
    <row r="4" spans="2:3" ht="12.75">
      <c r="B4" t="s">
        <v>19</v>
      </c>
      <c r="C4" s="88" t="s">
        <v>129</v>
      </c>
    </row>
    <row r="5" spans="2:3" ht="12.75">
      <c r="B5" t="s">
        <v>20</v>
      </c>
      <c r="C5" s="88" t="s">
        <v>130</v>
      </c>
    </row>
    <row r="6" spans="2:3" ht="12.75">
      <c r="B6" t="s">
        <v>21</v>
      </c>
      <c r="C6" s="88"/>
    </row>
    <row r="7" spans="1:3" ht="12.75">
      <c r="A7" s="88" t="s">
        <v>23</v>
      </c>
      <c r="B7" s="88" t="s">
        <v>24</v>
      </c>
      <c r="C7" s="88" t="s">
        <v>131</v>
      </c>
    </row>
    <row r="8" spans="2:3" ht="12.75">
      <c r="B8" s="88" t="s">
        <v>25</v>
      </c>
      <c r="C8" s="88" t="s">
        <v>132</v>
      </c>
    </row>
    <row r="9" spans="1:3" ht="12.75">
      <c r="A9" s="88" t="s">
        <v>26</v>
      </c>
      <c r="B9" s="92" t="s">
        <v>27</v>
      </c>
      <c r="C9" s="88" t="s">
        <v>11</v>
      </c>
    </row>
    <row r="10" spans="2:3" ht="12.75">
      <c r="B10" s="92" t="s">
        <v>28</v>
      </c>
      <c r="C10" s="88" t="s">
        <v>32</v>
      </c>
    </row>
    <row r="11" spans="2:3" ht="12.75">
      <c r="B11" s="92" t="s">
        <v>29</v>
      </c>
      <c r="C11" s="88" t="s">
        <v>36</v>
      </c>
    </row>
    <row r="12" spans="2:3" ht="12.75">
      <c r="B12" s="92" t="s">
        <v>30</v>
      </c>
      <c r="C12" s="88" t="s">
        <v>35</v>
      </c>
    </row>
    <row r="13" spans="2:3" ht="12.75">
      <c r="B13" s="92" t="s">
        <v>27</v>
      </c>
      <c r="C13" s="88" t="s">
        <v>9</v>
      </c>
    </row>
    <row r="14" spans="2:3" ht="12.75">
      <c r="B14" s="92" t="s">
        <v>28</v>
      </c>
      <c r="C14" s="88" t="s">
        <v>33</v>
      </c>
    </row>
    <row r="15" spans="2:3" ht="12.75">
      <c r="B15" s="92" t="s">
        <v>29</v>
      </c>
      <c r="C15" s="88" t="s">
        <v>37</v>
      </c>
    </row>
    <row r="16" spans="2:3" ht="12.75">
      <c r="B16" s="92" t="s">
        <v>30</v>
      </c>
      <c r="C16" s="88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2013-02-10T10:50:10Z</cp:lastPrinted>
  <dcterms:created xsi:type="dcterms:W3CDTF">1996-10-08T23:32:33Z</dcterms:created>
  <dcterms:modified xsi:type="dcterms:W3CDTF">2013-02-11T07:23:57Z</dcterms:modified>
  <cp:category/>
  <cp:version/>
  <cp:contentType/>
  <cp:contentStatus/>
</cp:coreProperties>
</file>