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500_01" sheetId="1" r:id="rId1"/>
    <sheet name="500_02" sheetId="2" r:id="rId2"/>
    <sheet name="1000_01" sheetId="3" r:id="rId3"/>
    <sheet name="1000_02" sheetId="4" r:id="rId4"/>
    <sheet name="500_21" sheetId="5" r:id="rId5"/>
    <sheet name="500_22" sheetId="6" r:id="rId6"/>
    <sheet name="1000_21" sheetId="7" r:id="rId7"/>
    <sheet name="1000_22" sheetId="8" r:id="rId8"/>
    <sheet name="const" sheetId="9" r:id="rId9"/>
  </sheets>
  <definedNames>
    <definedName name="D_all">'const'!$C$3</definedName>
    <definedName name="D_d1">'const'!$C$4</definedName>
    <definedName name="D_d2">'const'!$C$5</definedName>
    <definedName name="D_d3">'const'!$C$6</definedName>
    <definedName name="E" localSheetId="3">'1000_02'!#REF!</definedName>
    <definedName name="E" localSheetId="7">'1000_22'!#REF!</definedName>
    <definedName name="Men1000_1" localSheetId="6">'1000_21'!#REF!</definedName>
    <definedName name="Men1000_1">'1000_01'!$B$6:$B$11</definedName>
    <definedName name="Men1000_2">'1000_21'!$B$6:$B$14</definedName>
    <definedName name="Men500_1" localSheetId="4">'500_21'!#REF!</definedName>
    <definedName name="Men500_1">'500_01'!$B$6:$B$27</definedName>
    <definedName name="Men500_2">'500_21'!$B$6:$B$20</definedName>
    <definedName name="N_dev">'const'!$C$8</definedName>
    <definedName name="N_sor1">'const'!$C$1</definedName>
    <definedName name="N_sor2">'const'!$C$2</definedName>
    <definedName name="N_un">'const'!$C$7</definedName>
    <definedName name="Women1000_1" localSheetId="7">'1000_22'!#REF!</definedName>
    <definedName name="Women1000_1">'1000_02'!$B$6:$B$13</definedName>
    <definedName name="Women1000_2">'1000_22'!$B$6:$B$8</definedName>
    <definedName name="Women500" localSheetId="1">'500_02'!#REF!</definedName>
    <definedName name="Women500" localSheetId="5">'500_22'!#REF!</definedName>
    <definedName name="Women500_1" localSheetId="5">'500_22'!#REF!</definedName>
    <definedName name="Women500_1">'500_02'!$B$6:$B$14</definedName>
    <definedName name="Women500_2">'500_22'!$B$6:$B$8</definedName>
    <definedName name="_xlnm.Print_Titles" localSheetId="2">'1000_01'!$1:$3</definedName>
    <definedName name="_xlnm.Print_Titles" localSheetId="3">'1000_02'!$1:$3</definedName>
    <definedName name="_xlnm.Print_Titles" localSheetId="6">'1000_21'!$1:$3</definedName>
    <definedName name="_xlnm.Print_Titles" localSheetId="7">'1000_22'!$1:$3</definedName>
    <definedName name="_xlnm.Print_Titles" localSheetId="0">'500_01'!$1:$3</definedName>
    <definedName name="_xlnm.Print_Titles" localSheetId="1">'500_02'!$1:$3</definedName>
    <definedName name="_xlnm.Print_Titles" localSheetId="4">'500_21'!$1:$3</definedName>
    <definedName name="_xlnm.Print_Titles" localSheetId="5">'500_22'!$1:$3</definedName>
    <definedName name="_xlnm.Print_Area" localSheetId="2">'1000_01'!$A$1:$Q$23</definedName>
    <definedName name="_xlnm.Print_Area" localSheetId="3">'1000_02'!$A$1:$O$25</definedName>
    <definedName name="_xlnm.Print_Area" localSheetId="6">'1000_21'!$A$1:$R$32</definedName>
    <definedName name="_xlnm.Print_Area" localSheetId="7">'1000_22'!$A$1:$O$21</definedName>
    <definedName name="_xlnm.Print_Area" localSheetId="0">'500_01'!$A$1:$O$38</definedName>
    <definedName name="_xlnm.Print_Area" localSheetId="1">'500_02'!$A$1:$O$46</definedName>
    <definedName name="_xlnm.Print_Area" localSheetId="4">'500_21'!$A$1:$O$35</definedName>
    <definedName name="_xlnm.Print_Area" localSheetId="5">'500_22'!$A$1:$S$20</definedName>
  </definedNames>
  <calcPr fullCalcOnLoad="1"/>
</workbook>
</file>

<file path=xl/sharedStrings.xml><?xml version="1.0" encoding="utf-8"?>
<sst xmlns="http://schemas.openxmlformats.org/spreadsheetml/2006/main" count="659" uniqueCount="149">
  <si>
    <t>№</t>
  </si>
  <si>
    <t>Разряд</t>
  </si>
  <si>
    <t>Фамилия, Имя</t>
  </si>
  <si>
    <t>Время</t>
  </si>
  <si>
    <t>Место</t>
  </si>
  <si>
    <t>Вып.разр</t>
  </si>
  <si>
    <t>Дорожка</t>
  </si>
  <si>
    <t>Тренер</t>
  </si>
  <si>
    <t>Очки</t>
  </si>
  <si>
    <t>500м</t>
  </si>
  <si>
    <t>500 метров</t>
  </si>
  <si>
    <t>Отст.</t>
  </si>
  <si>
    <t>Название соревнований</t>
  </si>
  <si>
    <t>строка1</t>
  </si>
  <si>
    <t>строка2</t>
  </si>
  <si>
    <t>Дата соревнований</t>
  </si>
  <si>
    <t>общая</t>
  </si>
  <si>
    <t>день1</t>
  </si>
  <si>
    <t>день2</t>
  </si>
  <si>
    <t>день3</t>
  </si>
  <si>
    <t>г.Коломна КЦ "Коломна"</t>
  </si>
  <si>
    <t>Возраст</t>
  </si>
  <si>
    <t>муж</t>
  </si>
  <si>
    <t>жен</t>
  </si>
  <si>
    <t>Дистанции</t>
  </si>
  <si>
    <t>№ 1</t>
  </si>
  <si>
    <t>№ 2</t>
  </si>
  <si>
    <t>№ 3</t>
  </si>
  <si>
    <t>№ 4</t>
  </si>
  <si>
    <t>1.23,00</t>
  </si>
  <si>
    <t>1.17,50</t>
  </si>
  <si>
    <t>1500 метров</t>
  </si>
  <si>
    <t>1500м</t>
  </si>
  <si>
    <t>3000м</t>
  </si>
  <si>
    <t>3000 метров</t>
  </si>
  <si>
    <t>1000 метров</t>
  </si>
  <si>
    <t>1000м</t>
  </si>
  <si>
    <t>12 февраля 2011</t>
  </si>
  <si>
    <t>Регион</t>
  </si>
  <si>
    <t>4.12,00</t>
  </si>
  <si>
    <t>1.59,00</t>
  </si>
  <si>
    <t>7.10,00</t>
  </si>
  <si>
    <t>i</t>
  </si>
  <si>
    <t>o</t>
  </si>
  <si>
    <t>МС</t>
  </si>
  <si>
    <t>КМС</t>
  </si>
  <si>
    <t>Санкт-Петербург</t>
  </si>
  <si>
    <t>Москва</t>
  </si>
  <si>
    <t>Дорофеев Д.А.</t>
  </si>
  <si>
    <t>Паночин А.В.</t>
  </si>
  <si>
    <t>t воздуха: + 15°С</t>
  </si>
  <si>
    <t>Начало: 11:50</t>
  </si>
  <si>
    <t>Окончание:12:10</t>
  </si>
  <si>
    <r>
      <t>t льда: - 6,2</t>
    </r>
    <r>
      <rPr>
        <i/>
        <sz val="10"/>
        <rFont val="Calibri"/>
        <family val="2"/>
      </rPr>
      <t>°</t>
    </r>
    <r>
      <rPr>
        <i/>
        <sz val="10"/>
        <rFont val="Times New Roman"/>
        <family val="1"/>
      </rPr>
      <t>С</t>
    </r>
  </si>
  <si>
    <t>Главный судья соревнований</t>
  </si>
  <si>
    <t>В.В. Баканов</t>
  </si>
  <si>
    <t>2.10,00</t>
  </si>
  <si>
    <t>Быкова В.Н.</t>
  </si>
  <si>
    <t>Рубин В.В.</t>
  </si>
  <si>
    <t>Влажность: 17%</t>
  </si>
  <si>
    <t>I разр.</t>
  </si>
  <si>
    <t>Соревнования по конькобежному спорту,</t>
  </si>
  <si>
    <t>посвященные памяти ЗМС О.Гончаренко</t>
  </si>
  <si>
    <t>08 - 09 декабря 2012г.</t>
  </si>
  <si>
    <t>08 декабря 2012</t>
  </si>
  <si>
    <t>09 декабря 2012</t>
  </si>
  <si>
    <t>Юниоры и Мужчины</t>
  </si>
  <si>
    <t>Юниорки и Женщины</t>
  </si>
  <si>
    <t>Зотов Филипп</t>
  </si>
  <si>
    <t>юн</t>
  </si>
  <si>
    <t>Московская область</t>
  </si>
  <si>
    <t>Коломна</t>
  </si>
  <si>
    <t>Пятышина А.В.</t>
  </si>
  <si>
    <t>Кардапольцев Никита</t>
  </si>
  <si>
    <t>Санкт - Петербург</t>
  </si>
  <si>
    <t>Волнухин Евгений</t>
  </si>
  <si>
    <t>Казелина О.Н.</t>
  </si>
  <si>
    <t>Пошехов Павел</t>
  </si>
  <si>
    <t>Бурмистров Дмитрий</t>
  </si>
  <si>
    <t>Тамбов</t>
  </si>
  <si>
    <t>Урюпин В.Е.</t>
  </si>
  <si>
    <t>Логинов Александр</t>
  </si>
  <si>
    <t>Иваново</t>
  </si>
  <si>
    <t>Кувшинова О.А.</t>
  </si>
  <si>
    <t>Мозголов Павел</t>
  </si>
  <si>
    <t>Исаев Алексей</t>
  </si>
  <si>
    <t>Торопов Денис</t>
  </si>
  <si>
    <t>II разр.</t>
  </si>
  <si>
    <t>Ивановская область</t>
  </si>
  <si>
    <t>Бирюков Марк</t>
  </si>
  <si>
    <t>Холодов Владимир</t>
  </si>
  <si>
    <t>Воронин Александр</t>
  </si>
  <si>
    <t>Хабаровск</t>
  </si>
  <si>
    <t>Коттель Михаил</t>
  </si>
  <si>
    <t>Филюшкин Андрей</t>
  </si>
  <si>
    <t>Пыстин Виталий</t>
  </si>
  <si>
    <t>Дрори Итай</t>
  </si>
  <si>
    <t>Израиль</t>
  </si>
  <si>
    <t>Маленков Павел</t>
  </si>
  <si>
    <t>Опалев Денис</t>
  </si>
  <si>
    <t>Лысых Павел</t>
  </si>
  <si>
    <t>Жулькова А.Л.</t>
  </si>
  <si>
    <t>Балабанов Федор</t>
  </si>
  <si>
    <t>Абрамов Филипп</t>
  </si>
  <si>
    <t>Рощина Екатерина</t>
  </si>
  <si>
    <t>Бирюкова Елизавета</t>
  </si>
  <si>
    <t>Рзаева Ася</t>
  </si>
  <si>
    <t>Рыбченко Дарья</t>
  </si>
  <si>
    <t>Журавлева Анна</t>
  </si>
  <si>
    <t>Дементьев Д.Н.</t>
  </si>
  <si>
    <t>Русалева Виктория</t>
  </si>
  <si>
    <t>Шабанова Алла</t>
  </si>
  <si>
    <t>Сохрякова Елена</t>
  </si>
  <si>
    <t xml:space="preserve">Иваново </t>
  </si>
  <si>
    <t>Кувшинова  О.А.</t>
  </si>
  <si>
    <t>Чистяков Андрей</t>
  </si>
  <si>
    <t>DNS</t>
  </si>
  <si>
    <r>
      <t>t льда: - 5,7</t>
    </r>
    <r>
      <rPr>
        <i/>
        <sz val="10"/>
        <rFont val="Calibri"/>
        <family val="2"/>
      </rPr>
      <t>°</t>
    </r>
    <r>
      <rPr>
        <i/>
        <sz val="10"/>
        <rFont val="Times New Roman"/>
        <family val="1"/>
      </rPr>
      <t>С</t>
    </r>
  </si>
  <si>
    <t>t воздуха: + 12,8°С</t>
  </si>
  <si>
    <t>Влажность: 34,9%</t>
  </si>
  <si>
    <t>Начало: 11:40</t>
  </si>
  <si>
    <t>Окончание: 11:50</t>
  </si>
  <si>
    <t>В.В.Баканов</t>
  </si>
  <si>
    <t>40,63</t>
  </si>
  <si>
    <t>DNF</t>
  </si>
  <si>
    <t>40,07</t>
  </si>
  <si>
    <t>t воздуха: + 12,7°С</t>
  </si>
  <si>
    <t>Влажность: 36,4%</t>
  </si>
  <si>
    <t>Начало: 15:05</t>
  </si>
  <si>
    <t>Окончание: 15:10</t>
  </si>
  <si>
    <t>t льда: - 5,7°С</t>
  </si>
  <si>
    <t>Начало: 15:50</t>
  </si>
  <si>
    <t>Окончание: 16:20</t>
  </si>
  <si>
    <t>Ахметова Кристина</t>
  </si>
  <si>
    <t>Владимирская область</t>
  </si>
  <si>
    <t>Начало: 10:18</t>
  </si>
  <si>
    <t>Окончание: 10:20</t>
  </si>
  <si>
    <t>t льда: - 6,6°С</t>
  </si>
  <si>
    <t>Начало: 10:40</t>
  </si>
  <si>
    <t>Окончание: 11:00</t>
  </si>
  <si>
    <t>Влажность: 39,5%</t>
  </si>
  <si>
    <t>Окончание: 11:12</t>
  </si>
  <si>
    <t>Начало: 11:06</t>
  </si>
  <si>
    <t>Начало: 12:30</t>
  </si>
  <si>
    <t>Окончание: 12:35</t>
  </si>
  <si>
    <t>t воздуха: + 14,3°С</t>
  </si>
  <si>
    <t>Влажность: 38,2%</t>
  </si>
  <si>
    <t>Начало: 12:55</t>
  </si>
  <si>
    <t>Окончание: 13:00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</si>
</sst>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ss.00"/>
    <numFmt numFmtId="181" formatCode="ss.00"/>
    <numFmt numFmtId="182" formatCode="m/ss.00"/>
    <numFmt numFmtId="183" formatCode="0.000"/>
    <numFmt numFmtId="184" formatCode="mm/ss.00\ \c/\п"/>
    <numFmt numFmtId="185" formatCode="mm/ss.00\ \+\c/\п"/>
    <numFmt numFmtId="186" formatCode="ss.00\ \+\c/\п"/>
    <numFmt numFmtId="187" formatCode="ss.00\ \c/\п"/>
    <numFmt numFmtId="188" formatCode="m/ss.00\ \c/\п"/>
    <numFmt numFmtId="189" formatCode="[$-FC19]d\ mmmm\ yyyy\ &quot;г.&quot;"/>
    <numFmt numFmtId="190" formatCode="dd/mm/yy;@"/>
    <numFmt numFmtId="191" formatCode="mm:ss.0;@"/>
    <numFmt numFmtId="192" formatCode="00.000"/>
    <numFmt numFmtId="193" formatCode="mm/ss.000"/>
    <numFmt numFmtId="194" formatCode="#&quot; место&quot;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\№\ #"/>
    <numFmt numFmtId="200" formatCode="0.0%"/>
    <numFmt numFmtId="201" formatCode="m:ss.0;@"/>
    <numFmt numFmtId="202" formatCode="00.00"/>
    <numFmt numFmtId="203" formatCode="0.0000"/>
    <numFmt numFmtId="204" formatCode="mmm/yyyy"/>
    <numFmt numFmtId="205" formatCode="\(0\)"/>
    <numFmt numFmtId="206" formatCode="0.0"/>
    <numFmt numFmtId="207" formatCode="[$-F400]h:mm:ss\ AM/PM"/>
    <numFmt numFmtId="208" formatCode="m:ss.0"/>
    <numFmt numFmtId="209" formatCode="m:ss.00"/>
    <numFmt numFmtId="210" formatCode="#&quot; &quot;?/4"/>
    <numFmt numFmtId="211" formatCode="_(* #,##0.0_);_(* \(#,##0.0\);_(* &quot;-&quot;??_);_(@_)"/>
  </numFmts>
  <fonts count="35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sz val="6"/>
      <name val="Times New Roman"/>
      <family val="1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i/>
      <sz val="10"/>
      <name val="Calibri"/>
      <family val="2"/>
    </font>
    <font>
      <b/>
      <i/>
      <sz val="18"/>
      <name val="Monotype Corsiva"/>
      <family val="4"/>
    </font>
    <font>
      <b/>
      <i/>
      <sz val="17"/>
      <name val="Monotype Corsiva"/>
      <family val="4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justify"/>
    </xf>
    <xf numFmtId="0" fontId="1" fillId="0" borderId="11" xfId="0" applyFont="1" applyBorder="1" applyAlignment="1">
      <alignment vertical="justify"/>
    </xf>
    <xf numFmtId="0" fontId="1" fillId="0" borderId="11" xfId="0" applyFont="1" applyFill="1" applyBorder="1" applyAlignment="1">
      <alignment horizontal="center" vertical="justify"/>
    </xf>
    <xf numFmtId="0" fontId="1" fillId="0" borderId="0" xfId="0" applyFont="1" applyBorder="1" applyAlignment="1">
      <alignment horizontal="center" vertical="justify"/>
    </xf>
    <xf numFmtId="0" fontId="1" fillId="0" borderId="11" xfId="0" applyFont="1" applyFill="1" applyBorder="1" applyAlignment="1">
      <alignment vertical="justify"/>
    </xf>
    <xf numFmtId="0" fontId="1" fillId="0" borderId="11" xfId="0" applyFont="1" applyFill="1" applyBorder="1" applyAlignment="1">
      <alignment vertical="justify" wrapText="1"/>
    </xf>
    <xf numFmtId="0" fontId="1" fillId="0" borderId="0" xfId="0" applyFont="1" applyFill="1" applyBorder="1" applyAlignment="1">
      <alignment horizontal="center" vertical="justify"/>
    </xf>
    <xf numFmtId="180" fontId="1" fillId="0" borderId="11" xfId="0" applyNumberFormat="1" applyFont="1" applyBorder="1" applyAlignment="1">
      <alignment vertical="justify"/>
    </xf>
    <xf numFmtId="180" fontId="1" fillId="0" borderId="0" xfId="0" applyNumberFormat="1" applyFont="1" applyBorder="1" applyAlignment="1">
      <alignment vertical="justify"/>
    </xf>
    <xf numFmtId="0" fontId="1" fillId="0" borderId="0" xfId="0" applyFont="1" applyBorder="1" applyAlignment="1">
      <alignment vertical="justify"/>
    </xf>
    <xf numFmtId="0" fontId="1" fillId="0" borderId="12" xfId="0" applyFont="1" applyBorder="1" applyAlignment="1">
      <alignment horizontal="center" vertical="justify"/>
    </xf>
    <xf numFmtId="0" fontId="1" fillId="0" borderId="12" xfId="0" applyFont="1" applyBorder="1" applyAlignment="1">
      <alignment vertical="justify"/>
    </xf>
    <xf numFmtId="0" fontId="1" fillId="0" borderId="12" xfId="0" applyFont="1" applyFill="1" applyBorder="1" applyAlignment="1">
      <alignment horizontal="center" vertical="justify"/>
    </xf>
    <xf numFmtId="0" fontId="1" fillId="0" borderId="11" xfId="0" applyFont="1" applyFill="1" applyBorder="1" applyAlignment="1">
      <alignment horizontal="left" vertical="justify" wrapText="1"/>
    </xf>
    <xf numFmtId="0" fontId="1" fillId="0" borderId="11" xfId="0" applyFont="1" applyFill="1" applyBorder="1" applyAlignment="1">
      <alignment horizontal="center" vertical="justify" wrapText="1"/>
    </xf>
    <xf numFmtId="0" fontId="1" fillId="0" borderId="11" xfId="0" applyFont="1" applyFill="1" applyBorder="1" applyAlignment="1">
      <alignment horizontal="left" vertical="justify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" fillId="0" borderId="0" xfId="0" applyFont="1" applyFill="1" applyBorder="1" applyAlignment="1">
      <alignment vertical="justify"/>
    </xf>
    <xf numFmtId="0" fontId="1" fillId="0" borderId="0" xfId="0" applyFont="1" applyFill="1" applyBorder="1" applyAlignment="1">
      <alignment vertical="justify" wrapText="1"/>
    </xf>
    <xf numFmtId="0" fontId="5" fillId="0" borderId="0" xfId="0" applyFont="1" applyAlignment="1">
      <alignment horizontal="center" vertical="justify"/>
    </xf>
    <xf numFmtId="0" fontId="1" fillId="0" borderId="12" xfId="0" applyFont="1" applyFill="1" applyBorder="1" applyAlignment="1">
      <alignment vertical="justify"/>
    </xf>
    <xf numFmtId="0" fontId="1" fillId="0" borderId="12" xfId="0" applyFont="1" applyFill="1" applyBorder="1" applyAlignment="1">
      <alignment vertical="justify" wrapText="1"/>
    </xf>
    <xf numFmtId="0" fontId="1" fillId="0" borderId="12" xfId="0" applyFont="1" applyFill="1" applyBorder="1" applyAlignment="1">
      <alignment horizontal="left" vertical="justify" wrapText="1"/>
    </xf>
    <xf numFmtId="0" fontId="1" fillId="0" borderId="12" xfId="0" applyFont="1" applyFill="1" applyBorder="1" applyAlignment="1">
      <alignment horizontal="center" vertical="justify" wrapText="1"/>
    </xf>
    <xf numFmtId="0" fontId="1" fillId="0" borderId="0" xfId="0" applyFont="1" applyFill="1" applyBorder="1" applyAlignment="1">
      <alignment horizontal="left" vertical="justify"/>
    </xf>
    <xf numFmtId="183" fontId="1" fillId="0" borderId="12" xfId="0" applyNumberFormat="1" applyFont="1" applyBorder="1" applyAlignment="1">
      <alignment horizontal="left" vertical="justify"/>
    </xf>
    <xf numFmtId="183" fontId="1" fillId="0" borderId="11" xfId="0" applyNumberFormat="1" applyFont="1" applyBorder="1" applyAlignment="1">
      <alignment horizontal="left" vertical="justify"/>
    </xf>
    <xf numFmtId="0" fontId="1" fillId="0" borderId="13" xfId="0" applyFont="1" applyFill="1" applyBorder="1" applyAlignment="1">
      <alignment horizontal="center" vertical="justify"/>
    </xf>
    <xf numFmtId="0" fontId="1" fillId="0" borderId="13" xfId="0" applyFont="1" applyBorder="1" applyAlignment="1">
      <alignment horizontal="center" vertical="justify"/>
    </xf>
    <xf numFmtId="0" fontId="3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justify" wrapText="1"/>
    </xf>
    <xf numFmtId="0" fontId="1" fillId="0" borderId="0" xfId="0" applyFont="1" applyFill="1" applyBorder="1" applyAlignment="1">
      <alignment horizontal="center" vertical="justify" wrapText="1"/>
    </xf>
    <xf numFmtId="183" fontId="1" fillId="0" borderId="13" xfId="0" applyNumberFormat="1" applyFont="1" applyBorder="1" applyAlignment="1">
      <alignment horizontal="left" vertical="justify"/>
    </xf>
    <xf numFmtId="0" fontId="9" fillId="0" borderId="0" xfId="0" applyFont="1" applyAlignment="1">
      <alignment vertical="center"/>
    </xf>
    <xf numFmtId="0" fontId="0" fillId="0" borderId="0" xfId="0" applyBorder="1" applyAlignment="1">
      <alignment wrapText="1"/>
    </xf>
    <xf numFmtId="183" fontId="1" fillId="0" borderId="13" xfId="0" applyNumberFormat="1" applyFont="1" applyBorder="1" applyAlignment="1">
      <alignment horizontal="left" vertical="justify" wrapText="1"/>
    </xf>
    <xf numFmtId="183" fontId="1" fillId="0" borderId="11" xfId="0" applyNumberFormat="1" applyFont="1" applyBorder="1" applyAlignment="1">
      <alignment horizontal="left" vertical="justify" wrapText="1"/>
    </xf>
    <xf numFmtId="183" fontId="1" fillId="0" borderId="12" xfId="0" applyNumberFormat="1" applyFont="1" applyBorder="1" applyAlignment="1">
      <alignment horizontal="left" vertical="justify" wrapText="1"/>
    </xf>
    <xf numFmtId="202" fontId="1" fillId="0" borderId="14" xfId="0" applyNumberFormat="1" applyFont="1" applyBorder="1" applyAlignment="1">
      <alignment horizontal="left" vertical="justify" wrapText="1"/>
    </xf>
    <xf numFmtId="182" fontId="1" fillId="0" borderId="0" xfId="0" applyNumberFormat="1" applyFont="1" applyBorder="1" applyAlignment="1">
      <alignment horizontal="left" vertical="justify"/>
    </xf>
    <xf numFmtId="14" fontId="1" fillId="0" borderId="11" xfId="0" applyNumberFormat="1" applyFont="1" applyFill="1" applyBorder="1" applyAlignment="1">
      <alignment horizontal="center" vertical="justify"/>
    </xf>
    <xf numFmtId="14" fontId="1" fillId="0" borderId="11" xfId="0" applyNumberFormat="1" applyFont="1" applyFill="1" applyBorder="1" applyAlignment="1">
      <alignment horizontal="center" vertical="justify" wrapText="1"/>
    </xf>
    <xf numFmtId="183" fontId="1" fillId="0" borderId="15" xfId="0" applyNumberFormat="1" applyFont="1" applyBorder="1" applyAlignment="1">
      <alignment horizontal="left" vertical="justify" wrapText="1"/>
    </xf>
    <xf numFmtId="14" fontId="1" fillId="0" borderId="0" xfId="0" applyNumberFormat="1" applyFont="1" applyFill="1" applyBorder="1" applyAlignment="1">
      <alignment horizontal="center" vertical="justify"/>
    </xf>
    <xf numFmtId="0" fontId="1" fillId="0" borderId="12" xfId="0" applyFont="1" applyFill="1" applyBorder="1" applyAlignment="1">
      <alignment horizontal="left" vertical="justify"/>
    </xf>
    <xf numFmtId="14" fontId="1" fillId="0" borderId="12" xfId="0" applyNumberFormat="1" applyFont="1" applyFill="1" applyBorder="1" applyAlignment="1">
      <alignment horizontal="center" vertical="justify"/>
    </xf>
    <xf numFmtId="0" fontId="1" fillId="0" borderId="15" xfId="0" applyFont="1" applyFill="1" applyBorder="1" applyAlignment="1">
      <alignment horizontal="center" vertical="justify"/>
    </xf>
    <xf numFmtId="0" fontId="1" fillId="0" borderId="16" xfId="0" applyFont="1" applyBorder="1" applyAlignment="1">
      <alignment horizontal="center" vertical="justify"/>
    </xf>
    <xf numFmtId="180" fontId="1" fillId="0" borderId="11" xfId="0" applyNumberFormat="1" applyFont="1" applyFill="1" applyBorder="1" applyAlignment="1">
      <alignment vertical="justify"/>
    </xf>
    <xf numFmtId="202" fontId="1" fillId="0" borderId="11" xfId="0" applyNumberFormat="1" applyFont="1" applyBorder="1" applyAlignment="1">
      <alignment horizontal="left" vertical="justify" wrapText="1"/>
    </xf>
    <xf numFmtId="180" fontId="1" fillId="0" borderId="12" xfId="0" applyNumberFormat="1" applyFont="1" applyBorder="1" applyAlignment="1">
      <alignment vertical="justify"/>
    </xf>
    <xf numFmtId="14" fontId="1" fillId="0" borderId="0" xfId="0" applyNumberFormat="1" applyFont="1" applyFill="1" applyBorder="1" applyAlignment="1">
      <alignment horizontal="center" vertical="justify" wrapText="1"/>
    </xf>
    <xf numFmtId="202" fontId="1" fillId="0" borderId="12" xfId="0" applyNumberFormat="1" applyFont="1" applyBorder="1" applyAlignment="1">
      <alignment horizontal="left" vertical="justify" wrapText="1"/>
    </xf>
    <xf numFmtId="0" fontId="1" fillId="0" borderId="15" xfId="0" applyFont="1" applyFill="1" applyBorder="1" applyAlignment="1">
      <alignment vertical="justify" wrapText="1"/>
    </xf>
    <xf numFmtId="180" fontId="1" fillId="0" borderId="0" xfId="0" applyNumberFormat="1" applyFont="1" applyFill="1" applyBorder="1" applyAlignment="1">
      <alignment vertical="justify"/>
    </xf>
    <xf numFmtId="202" fontId="1" fillId="0" borderId="0" xfId="0" applyNumberFormat="1" applyFont="1" applyBorder="1" applyAlignment="1">
      <alignment horizontal="left" vertical="justify" wrapText="1"/>
    </xf>
    <xf numFmtId="0" fontId="1" fillId="0" borderId="15" xfId="0" applyFont="1" applyFill="1" applyBorder="1" applyAlignment="1">
      <alignment horizontal="left" vertical="justify" wrapText="1"/>
    </xf>
    <xf numFmtId="14" fontId="1" fillId="0" borderId="15" xfId="0" applyNumberFormat="1" applyFont="1" applyFill="1" applyBorder="1" applyAlignment="1">
      <alignment horizontal="center" vertical="justify" wrapText="1"/>
    </xf>
    <xf numFmtId="0" fontId="1" fillId="0" borderId="15" xfId="0" applyFont="1" applyFill="1" applyBorder="1" applyAlignment="1">
      <alignment horizontal="center" vertical="justify" wrapText="1"/>
    </xf>
    <xf numFmtId="183" fontId="1" fillId="0" borderId="0" xfId="0" applyNumberFormat="1" applyFont="1" applyBorder="1" applyAlignment="1">
      <alignment horizontal="left" vertical="justify"/>
    </xf>
    <xf numFmtId="202" fontId="1" fillId="0" borderId="13" xfId="0" applyNumberFormat="1" applyFont="1" applyBorder="1" applyAlignment="1">
      <alignment horizontal="left" vertical="justify" wrapText="1"/>
    </xf>
    <xf numFmtId="182" fontId="3" fillId="0" borderId="11" xfId="0" applyNumberFormat="1" applyFont="1" applyBorder="1" applyAlignment="1">
      <alignment horizontal="left" vertical="justify"/>
    </xf>
    <xf numFmtId="0" fontId="0" fillId="0" borderId="0" xfId="0" applyFont="1" applyAlignment="1">
      <alignment/>
    </xf>
    <xf numFmtId="182" fontId="3" fillId="0" borderId="12" xfId="0" applyNumberFormat="1" applyFont="1" applyBorder="1" applyAlignment="1">
      <alignment horizontal="left" vertical="justify"/>
    </xf>
    <xf numFmtId="14" fontId="1" fillId="0" borderId="12" xfId="0" applyNumberFormat="1" applyFont="1" applyFill="1" applyBorder="1" applyAlignment="1">
      <alignment horizontal="center" vertical="justify" wrapText="1"/>
    </xf>
    <xf numFmtId="0" fontId="1" fillId="0" borderId="15" xfId="0" applyFont="1" applyFill="1" applyBorder="1" applyAlignment="1">
      <alignment vertical="justify"/>
    </xf>
    <xf numFmtId="0" fontId="0" fillId="0" borderId="0" xfId="0" applyFont="1" applyAlignment="1">
      <alignment horizontal="left"/>
    </xf>
    <xf numFmtId="180" fontId="1" fillId="0" borderId="12" xfId="0" applyNumberFormat="1" applyFont="1" applyFill="1" applyBorder="1" applyAlignment="1">
      <alignment vertical="justify"/>
    </xf>
    <xf numFmtId="2" fontId="3" fillId="0" borderId="12" xfId="0" applyNumberFormat="1" applyFont="1" applyBorder="1" applyAlignment="1">
      <alignment horizontal="left" vertical="justify"/>
    </xf>
    <xf numFmtId="2" fontId="1" fillId="0" borderId="0" xfId="0" applyNumberFormat="1" applyFont="1" applyAlignment="1">
      <alignment/>
    </xf>
    <xf numFmtId="202" fontId="1" fillId="0" borderId="0" xfId="0" applyNumberFormat="1" applyFont="1" applyAlignment="1">
      <alignment/>
    </xf>
    <xf numFmtId="207" fontId="0" fillId="0" borderId="0" xfId="0" applyNumberFormat="1" applyBorder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1" fillId="0" borderId="12" xfId="0" applyFont="1" applyBorder="1" applyAlignment="1">
      <alignment horizontal="center" vertical="justify"/>
    </xf>
    <xf numFmtId="0" fontId="11" fillId="0" borderId="12" xfId="0" applyFont="1" applyFill="1" applyBorder="1" applyAlignment="1">
      <alignment horizontal="center" vertical="justify"/>
    </xf>
    <xf numFmtId="0" fontId="11" fillId="0" borderId="12" xfId="0" applyFont="1" applyFill="1" applyBorder="1" applyAlignment="1">
      <alignment horizontal="left" vertical="justify" wrapText="1"/>
    </xf>
    <xf numFmtId="14" fontId="11" fillId="0" borderId="12" xfId="0" applyNumberFormat="1" applyFont="1" applyFill="1" applyBorder="1" applyAlignment="1">
      <alignment horizontal="center" vertical="justify" wrapText="1"/>
    </xf>
    <xf numFmtId="0" fontId="11" fillId="0" borderId="12" xfId="0" applyFont="1" applyFill="1" applyBorder="1" applyAlignment="1">
      <alignment horizontal="center" vertical="justify" wrapText="1"/>
    </xf>
    <xf numFmtId="0" fontId="11" fillId="0" borderId="12" xfId="0" applyFont="1" applyFill="1" applyBorder="1" applyAlignment="1">
      <alignment vertical="justify" wrapText="1"/>
    </xf>
    <xf numFmtId="0" fontId="11" fillId="0" borderId="12" xfId="0" applyFont="1" applyFill="1" applyBorder="1" applyAlignment="1">
      <alignment vertical="justify"/>
    </xf>
    <xf numFmtId="183" fontId="11" fillId="0" borderId="12" xfId="0" applyNumberFormat="1" applyFont="1" applyBorder="1" applyAlignment="1">
      <alignment horizontal="left" vertical="justify" wrapText="1"/>
    </xf>
    <xf numFmtId="202" fontId="11" fillId="0" borderId="12" xfId="0" applyNumberFormat="1" applyFont="1" applyBorder="1" applyAlignment="1">
      <alignment horizontal="left" vertical="justify" wrapText="1"/>
    </xf>
    <xf numFmtId="20" fontId="10" fillId="0" borderId="0" xfId="0" applyNumberFormat="1" applyFont="1" applyAlignment="1">
      <alignment/>
    </xf>
    <xf numFmtId="2" fontId="0" fillId="0" borderId="0" xfId="0" applyNumberFormat="1" applyBorder="1" applyAlignment="1">
      <alignment wrapText="1"/>
    </xf>
    <xf numFmtId="0" fontId="0" fillId="0" borderId="0" xfId="0" applyNumberFormat="1" applyBorder="1" applyAlignment="1">
      <alignment wrapText="1"/>
    </xf>
    <xf numFmtId="183" fontId="0" fillId="0" borderId="0" xfId="0" applyNumberFormat="1" applyFont="1" applyBorder="1" applyAlignment="1">
      <alignment wrapText="1"/>
    </xf>
    <xf numFmtId="0" fontId="9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left" vertical="justify"/>
    </xf>
    <xf numFmtId="0" fontId="1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205" fontId="3" fillId="0" borderId="11" xfId="60" applyNumberFormat="1" applyFont="1" applyBorder="1" applyAlignment="1">
      <alignment horizontal="center" vertical="justify"/>
    </xf>
    <xf numFmtId="0" fontId="3" fillId="0" borderId="0" xfId="0" applyFont="1" applyAlignment="1">
      <alignment horizontal="center" vertical="center"/>
    </xf>
    <xf numFmtId="183" fontId="1" fillId="0" borderId="11" xfId="0" applyNumberFormat="1" applyFont="1" applyBorder="1" applyAlignment="1">
      <alignment horizontal="center" vertical="justify"/>
    </xf>
    <xf numFmtId="183" fontId="1" fillId="0" borderId="12" xfId="0" applyNumberFormat="1" applyFont="1" applyBorder="1" applyAlignment="1">
      <alignment horizontal="center" vertical="justify" wrapText="1"/>
    </xf>
    <xf numFmtId="18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13" xfId="0" applyNumberFormat="1" applyFont="1" applyBorder="1" applyAlignment="1">
      <alignment horizontal="center" vertical="justify" wrapText="1"/>
    </xf>
    <xf numFmtId="2" fontId="3" fillId="0" borderId="11" xfId="0" applyNumberFormat="1" applyFont="1" applyBorder="1" applyAlignment="1">
      <alignment horizontal="center" vertical="justify" wrapText="1"/>
    </xf>
    <xf numFmtId="2" fontId="3" fillId="0" borderId="12" xfId="0" applyNumberFormat="1" applyFont="1" applyBorder="1" applyAlignment="1">
      <alignment horizontal="center" vertical="justify" wrapText="1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2" fontId="3" fillId="0" borderId="15" xfId="0" applyNumberFormat="1" applyFont="1" applyBorder="1" applyAlignment="1">
      <alignment horizontal="center" vertical="justify" wrapText="1"/>
    </xf>
    <xf numFmtId="49" fontId="3" fillId="0" borderId="11" xfId="0" applyNumberFormat="1" applyFont="1" applyBorder="1" applyAlignment="1">
      <alignment horizontal="center" vertical="justify" wrapText="1"/>
    </xf>
    <xf numFmtId="0" fontId="14" fillId="0" borderId="12" xfId="0" applyFont="1" applyBorder="1" applyAlignment="1">
      <alignment horizontal="center" vertical="justify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82" fontId="3" fillId="0" borderId="11" xfId="0" applyNumberFormat="1" applyFont="1" applyBorder="1" applyAlignment="1">
      <alignment horizontal="center" vertical="justify"/>
    </xf>
    <xf numFmtId="182" fontId="3" fillId="0" borderId="12" xfId="0" applyNumberFormat="1" applyFont="1" applyBorder="1" applyAlignment="1">
      <alignment horizontal="center" vertical="justify"/>
    </xf>
    <xf numFmtId="182" fontId="1" fillId="0" borderId="0" xfId="0" applyNumberFormat="1" applyFont="1" applyBorder="1" applyAlignment="1">
      <alignment horizontal="center" vertical="justify"/>
    </xf>
    <xf numFmtId="2" fontId="3" fillId="0" borderId="12" xfId="0" applyNumberFormat="1" applyFont="1" applyBorder="1" applyAlignment="1">
      <alignment horizontal="center" vertical="justify"/>
    </xf>
    <xf numFmtId="202" fontId="1" fillId="0" borderId="11" xfId="0" applyNumberFormat="1" applyFont="1" applyBorder="1" applyAlignment="1">
      <alignment horizontal="center" vertical="justify" wrapText="1"/>
    </xf>
    <xf numFmtId="202" fontId="1" fillId="0" borderId="12" xfId="0" applyNumberFormat="1" applyFont="1" applyBorder="1" applyAlignment="1">
      <alignment horizontal="center" vertical="justify" wrapText="1"/>
    </xf>
    <xf numFmtId="0" fontId="1" fillId="0" borderId="16" xfId="0" applyFont="1" applyFill="1" applyBorder="1" applyAlignment="1">
      <alignment horizontal="center" vertical="justify"/>
    </xf>
    <xf numFmtId="0" fontId="1" fillId="0" borderId="16" xfId="0" applyFont="1" applyFill="1" applyBorder="1" applyAlignment="1">
      <alignment horizontal="left" vertical="justify" wrapText="1"/>
    </xf>
    <xf numFmtId="0" fontId="1" fillId="0" borderId="16" xfId="0" applyFont="1" applyFill="1" applyBorder="1" applyAlignment="1">
      <alignment horizontal="center" vertical="justify" wrapText="1"/>
    </xf>
    <xf numFmtId="0" fontId="1" fillId="0" borderId="16" xfId="0" applyFont="1" applyFill="1" applyBorder="1" applyAlignment="1">
      <alignment vertical="justify" wrapText="1"/>
    </xf>
    <xf numFmtId="0" fontId="1" fillId="0" borderId="16" xfId="0" applyFont="1" applyBorder="1" applyAlignment="1">
      <alignment vertical="justify"/>
    </xf>
    <xf numFmtId="14" fontId="1" fillId="0" borderId="16" xfId="0" applyNumberFormat="1" applyFont="1" applyFill="1" applyBorder="1" applyAlignment="1">
      <alignment horizontal="center" vertical="justify" wrapText="1"/>
    </xf>
    <xf numFmtId="180" fontId="1" fillId="0" borderId="16" xfId="0" applyNumberFormat="1" applyFont="1" applyFill="1" applyBorder="1" applyAlignment="1">
      <alignment vertical="justify"/>
    </xf>
    <xf numFmtId="183" fontId="1" fillId="0" borderId="16" xfId="0" applyNumberFormat="1" applyFont="1" applyBorder="1" applyAlignment="1">
      <alignment horizontal="left" vertical="justify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20.jpeg" /><Relationship Id="rId3" Type="http://schemas.openxmlformats.org/officeDocument/2006/relationships/image" Target="../media/image13.emf" /><Relationship Id="rId4" Type="http://schemas.openxmlformats.org/officeDocument/2006/relationships/image" Target="../media/image24.emf" /><Relationship Id="rId5" Type="http://schemas.openxmlformats.org/officeDocument/2006/relationships/image" Target="../media/image1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20.jpeg" /><Relationship Id="rId3" Type="http://schemas.openxmlformats.org/officeDocument/2006/relationships/image" Target="../media/image25.emf" /><Relationship Id="rId4" Type="http://schemas.openxmlformats.org/officeDocument/2006/relationships/image" Target="../media/image22.emf" /><Relationship Id="rId5" Type="http://schemas.openxmlformats.org/officeDocument/2006/relationships/image" Target="../media/image1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20.jpeg" /><Relationship Id="rId3" Type="http://schemas.openxmlformats.org/officeDocument/2006/relationships/image" Target="../media/image21.emf" /><Relationship Id="rId4" Type="http://schemas.openxmlformats.org/officeDocument/2006/relationships/image" Target="../media/image10.emf" /><Relationship Id="rId5" Type="http://schemas.openxmlformats.org/officeDocument/2006/relationships/image" Target="../media/image1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20.jpeg" /><Relationship Id="rId3" Type="http://schemas.openxmlformats.org/officeDocument/2006/relationships/image" Target="../media/image5.emf" /><Relationship Id="rId4" Type="http://schemas.openxmlformats.org/officeDocument/2006/relationships/image" Target="../media/image1.emf" /><Relationship Id="rId5" Type="http://schemas.openxmlformats.org/officeDocument/2006/relationships/image" Target="../media/image8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20.jpeg" /><Relationship Id="rId3" Type="http://schemas.openxmlformats.org/officeDocument/2006/relationships/image" Target="../media/image9.emf" /><Relationship Id="rId4" Type="http://schemas.openxmlformats.org/officeDocument/2006/relationships/image" Target="../media/image7.emf" /><Relationship Id="rId5" Type="http://schemas.openxmlformats.org/officeDocument/2006/relationships/image" Target="../media/image19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20.jpeg" /><Relationship Id="rId3" Type="http://schemas.openxmlformats.org/officeDocument/2006/relationships/image" Target="../media/image3.emf" /><Relationship Id="rId4" Type="http://schemas.openxmlformats.org/officeDocument/2006/relationships/image" Target="../media/image2.emf" /><Relationship Id="rId5" Type="http://schemas.openxmlformats.org/officeDocument/2006/relationships/image" Target="../media/image4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20.jpeg" /><Relationship Id="rId3" Type="http://schemas.openxmlformats.org/officeDocument/2006/relationships/image" Target="../media/image23.emf" /><Relationship Id="rId4" Type="http://schemas.openxmlformats.org/officeDocument/2006/relationships/image" Target="../media/image16.emf" /><Relationship Id="rId5" Type="http://schemas.openxmlformats.org/officeDocument/2006/relationships/image" Target="../media/image15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20.jpeg" /><Relationship Id="rId3" Type="http://schemas.openxmlformats.org/officeDocument/2006/relationships/image" Target="../media/image14.emf" /><Relationship Id="rId4" Type="http://schemas.openxmlformats.org/officeDocument/2006/relationships/image" Target="../media/image31.emf" /><Relationship Id="rId5" Type="http://schemas.openxmlformats.org/officeDocument/2006/relationships/image" Target="../media/image3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142875</xdr:colOff>
      <xdr:row>1</xdr:row>
      <xdr:rowOff>266700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0</xdr:row>
      <xdr:rowOff>95250</xdr:rowOff>
    </xdr:from>
    <xdr:to>
      <xdr:col>14</xdr:col>
      <xdr:colOff>352425</xdr:colOff>
      <xdr:row>1</xdr:row>
      <xdr:rowOff>190500</xdr:rowOff>
    </xdr:to>
    <xdr:pic>
      <xdr:nvPicPr>
        <xdr:cNvPr id="2" name="Рисунок 3" descr="LOGO_KCMO_KOLOMN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00625" y="95250"/>
          <a:ext cx="838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38100</xdr:colOff>
      <xdr:row>2</xdr:row>
      <xdr:rowOff>0</xdr:rowOff>
    </xdr:from>
    <xdr:to>
      <xdr:col>20</xdr:col>
      <xdr:colOff>371475</xdr:colOff>
      <xdr:row>3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58150" y="704850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</xdr:row>
      <xdr:rowOff>0</xdr:rowOff>
    </xdr:from>
    <xdr:to>
      <xdr:col>18</xdr:col>
      <xdr:colOff>571500</xdr:colOff>
      <xdr:row>3</xdr:row>
      <xdr:rowOff>38100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704850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2</xdr:row>
      <xdr:rowOff>0</xdr:rowOff>
    </xdr:from>
    <xdr:to>
      <xdr:col>17</xdr:col>
      <xdr:colOff>180975</xdr:colOff>
      <xdr:row>3</xdr:row>
      <xdr:rowOff>57150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57900" y="704850"/>
          <a:ext cx="923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2</xdr:col>
      <xdr:colOff>190500</xdr:colOff>
      <xdr:row>1</xdr:row>
      <xdr:rowOff>323850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142875</xdr:colOff>
      <xdr:row>0</xdr:row>
      <xdr:rowOff>95250</xdr:rowOff>
    </xdr:from>
    <xdr:to>
      <xdr:col>14</xdr:col>
      <xdr:colOff>428625</xdr:colOff>
      <xdr:row>1</xdr:row>
      <xdr:rowOff>190500</xdr:rowOff>
    </xdr:to>
    <xdr:pic>
      <xdr:nvPicPr>
        <xdr:cNvPr id="2" name="Рисунок 3" descr="LOGO_KCMO_KOLOMN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33925" y="95250"/>
          <a:ext cx="876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571500</xdr:colOff>
      <xdr:row>2</xdr:row>
      <xdr:rowOff>0</xdr:rowOff>
    </xdr:from>
    <xdr:to>
      <xdr:col>20</xdr:col>
      <xdr:colOff>295275</xdr:colOff>
      <xdr:row>2</xdr:row>
      <xdr:rowOff>352425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96200" y="638175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171450</xdr:colOff>
      <xdr:row>2</xdr:row>
      <xdr:rowOff>0</xdr:rowOff>
    </xdr:from>
    <xdr:to>
      <xdr:col>18</xdr:col>
      <xdr:colOff>495300</xdr:colOff>
      <xdr:row>2</xdr:row>
      <xdr:rowOff>361950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86550" y="638175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2</xdr:row>
      <xdr:rowOff>9525</xdr:rowOff>
    </xdr:from>
    <xdr:to>
      <xdr:col>17</xdr:col>
      <xdr:colOff>142875</xdr:colOff>
      <xdr:row>2</xdr:row>
      <xdr:rowOff>390525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34050" y="647700"/>
          <a:ext cx="923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142875</xdr:colOff>
      <xdr:row>1</xdr:row>
      <xdr:rowOff>266700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0</xdr:row>
      <xdr:rowOff>95250</xdr:rowOff>
    </xdr:from>
    <xdr:to>
      <xdr:col>14</xdr:col>
      <xdr:colOff>400050</xdr:colOff>
      <xdr:row>1</xdr:row>
      <xdr:rowOff>190500</xdr:rowOff>
    </xdr:to>
    <xdr:pic>
      <xdr:nvPicPr>
        <xdr:cNvPr id="2" name="Рисунок 3" descr="LOGO_KCMO_KOLOMN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95250"/>
          <a:ext cx="8667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38100</xdr:colOff>
      <xdr:row>1</xdr:row>
      <xdr:rowOff>104775</xdr:rowOff>
    </xdr:from>
    <xdr:to>
      <xdr:col>20</xdr:col>
      <xdr:colOff>371475</xdr:colOff>
      <xdr:row>2</xdr:row>
      <xdr:rowOff>95250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05725" y="409575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257175</xdr:colOff>
      <xdr:row>1</xdr:row>
      <xdr:rowOff>85725</xdr:rowOff>
    </xdr:from>
    <xdr:to>
      <xdr:col>18</xdr:col>
      <xdr:colOff>514350</xdr:colOff>
      <xdr:row>2</xdr:row>
      <xdr:rowOff>85725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38925" y="390525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1</xdr:row>
      <xdr:rowOff>76200</xdr:rowOff>
    </xdr:from>
    <xdr:to>
      <xdr:col>17</xdr:col>
      <xdr:colOff>200025</xdr:colOff>
      <xdr:row>2</xdr:row>
      <xdr:rowOff>104775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57850" y="381000"/>
          <a:ext cx="923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142875</xdr:colOff>
      <xdr:row>1</xdr:row>
      <xdr:rowOff>266700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0</xdr:row>
      <xdr:rowOff>95250</xdr:rowOff>
    </xdr:from>
    <xdr:to>
      <xdr:col>14</xdr:col>
      <xdr:colOff>352425</xdr:colOff>
      <xdr:row>1</xdr:row>
      <xdr:rowOff>190500</xdr:rowOff>
    </xdr:to>
    <xdr:pic>
      <xdr:nvPicPr>
        <xdr:cNvPr id="2" name="Рисунок 3" descr="LOGO_KCMO_KOLOMN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76800" y="95250"/>
          <a:ext cx="828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533400</xdr:colOff>
      <xdr:row>2</xdr:row>
      <xdr:rowOff>19050</xdr:rowOff>
    </xdr:from>
    <xdr:to>
      <xdr:col>20</xdr:col>
      <xdr:colOff>257175</xdr:colOff>
      <xdr:row>2</xdr:row>
      <xdr:rowOff>371475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53350" y="714375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171450</xdr:colOff>
      <xdr:row>2</xdr:row>
      <xdr:rowOff>19050</xdr:rowOff>
    </xdr:from>
    <xdr:to>
      <xdr:col>18</xdr:col>
      <xdr:colOff>495300</xdr:colOff>
      <xdr:row>2</xdr:row>
      <xdr:rowOff>381000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81800" y="714375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2</xdr:row>
      <xdr:rowOff>0</xdr:rowOff>
    </xdr:from>
    <xdr:to>
      <xdr:col>17</xdr:col>
      <xdr:colOff>180975</xdr:colOff>
      <xdr:row>2</xdr:row>
      <xdr:rowOff>390525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67400" y="695325"/>
          <a:ext cx="923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2</xdr:col>
      <xdr:colOff>171450</xdr:colOff>
      <xdr:row>1</xdr:row>
      <xdr:rowOff>257175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828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0</xdr:row>
      <xdr:rowOff>133350</xdr:rowOff>
    </xdr:from>
    <xdr:to>
      <xdr:col>14</xdr:col>
      <xdr:colOff>523875</xdr:colOff>
      <xdr:row>1</xdr:row>
      <xdr:rowOff>219075</xdr:rowOff>
    </xdr:to>
    <xdr:pic>
      <xdr:nvPicPr>
        <xdr:cNvPr id="2" name="Рисунок 3" descr="LOGO_KCMO_KOLOMN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76800" y="1333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571500</xdr:colOff>
      <xdr:row>2</xdr:row>
      <xdr:rowOff>0</xdr:rowOff>
    </xdr:from>
    <xdr:to>
      <xdr:col>20</xdr:col>
      <xdr:colOff>295275</xdr:colOff>
      <xdr:row>2</xdr:row>
      <xdr:rowOff>352425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10500" y="647700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238125</xdr:colOff>
      <xdr:row>2</xdr:row>
      <xdr:rowOff>0</xdr:rowOff>
    </xdr:from>
    <xdr:to>
      <xdr:col>18</xdr:col>
      <xdr:colOff>561975</xdr:colOff>
      <xdr:row>2</xdr:row>
      <xdr:rowOff>361950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67525" y="647700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76200</xdr:colOff>
      <xdr:row>2</xdr:row>
      <xdr:rowOff>0</xdr:rowOff>
    </xdr:from>
    <xdr:to>
      <xdr:col>17</xdr:col>
      <xdr:colOff>200025</xdr:colOff>
      <xdr:row>3</xdr:row>
      <xdr:rowOff>0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05500" y="647700"/>
          <a:ext cx="923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142875</xdr:colOff>
      <xdr:row>1</xdr:row>
      <xdr:rowOff>238125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0</xdr:row>
      <xdr:rowOff>95250</xdr:rowOff>
    </xdr:from>
    <xdr:to>
      <xdr:col>15</xdr:col>
      <xdr:colOff>323850</xdr:colOff>
      <xdr:row>1</xdr:row>
      <xdr:rowOff>190500</xdr:rowOff>
    </xdr:to>
    <xdr:pic>
      <xdr:nvPicPr>
        <xdr:cNvPr id="2" name="Рисунок 3" descr="LOGO_KCMO_KOLOMN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24400" y="95250"/>
          <a:ext cx="895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514350</xdr:colOff>
      <xdr:row>2</xdr:row>
      <xdr:rowOff>0</xdr:rowOff>
    </xdr:from>
    <xdr:to>
      <xdr:col>21</xdr:col>
      <xdr:colOff>238125</xdr:colOff>
      <xdr:row>3</xdr:row>
      <xdr:rowOff>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43825" y="657225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152400</xdr:colOff>
      <xdr:row>2</xdr:row>
      <xdr:rowOff>9525</xdr:rowOff>
    </xdr:from>
    <xdr:to>
      <xdr:col>19</xdr:col>
      <xdr:colOff>476250</xdr:colOff>
      <xdr:row>3</xdr:row>
      <xdr:rowOff>19050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72275" y="666750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2</xdr:row>
      <xdr:rowOff>0</xdr:rowOff>
    </xdr:from>
    <xdr:to>
      <xdr:col>18</xdr:col>
      <xdr:colOff>133350</xdr:colOff>
      <xdr:row>3</xdr:row>
      <xdr:rowOff>28575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29300" y="657225"/>
          <a:ext cx="923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142875</xdr:colOff>
      <xdr:row>1</xdr:row>
      <xdr:rowOff>266700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1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0</xdr:row>
      <xdr:rowOff>95250</xdr:rowOff>
    </xdr:from>
    <xdr:to>
      <xdr:col>14</xdr:col>
      <xdr:colOff>371475</xdr:colOff>
      <xdr:row>1</xdr:row>
      <xdr:rowOff>190500</xdr:rowOff>
    </xdr:to>
    <xdr:pic>
      <xdr:nvPicPr>
        <xdr:cNvPr id="2" name="Рисунок 3" descr="LOGO_KCMO_KOLOMN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57725" y="95250"/>
          <a:ext cx="866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47625</xdr:colOff>
      <xdr:row>2</xdr:row>
      <xdr:rowOff>19050</xdr:rowOff>
    </xdr:from>
    <xdr:to>
      <xdr:col>20</xdr:col>
      <xdr:colOff>381000</xdr:colOff>
      <xdr:row>3</xdr:row>
      <xdr:rowOff>9525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05725" y="809625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228600</xdr:colOff>
      <xdr:row>2</xdr:row>
      <xdr:rowOff>9525</xdr:rowOff>
    </xdr:from>
    <xdr:to>
      <xdr:col>18</xdr:col>
      <xdr:colOff>552450</xdr:colOff>
      <xdr:row>3</xdr:row>
      <xdr:rowOff>9525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00" y="800100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2</xdr:row>
      <xdr:rowOff>19050</xdr:rowOff>
    </xdr:from>
    <xdr:to>
      <xdr:col>17</xdr:col>
      <xdr:colOff>180975</xdr:colOff>
      <xdr:row>3</xdr:row>
      <xdr:rowOff>47625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95950" y="809625"/>
          <a:ext cx="923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142875</xdr:colOff>
      <xdr:row>1</xdr:row>
      <xdr:rowOff>266700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0</xdr:row>
      <xdr:rowOff>95250</xdr:rowOff>
    </xdr:from>
    <xdr:to>
      <xdr:col>14</xdr:col>
      <xdr:colOff>438150</xdr:colOff>
      <xdr:row>1</xdr:row>
      <xdr:rowOff>190500</xdr:rowOff>
    </xdr:to>
    <xdr:pic>
      <xdr:nvPicPr>
        <xdr:cNvPr id="2" name="Рисунок 3" descr="LOGO_KCMO_KOLOMN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95250"/>
          <a:ext cx="866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2</xdr:row>
      <xdr:rowOff>9525</xdr:rowOff>
    </xdr:from>
    <xdr:to>
      <xdr:col>20</xdr:col>
      <xdr:colOff>333375</xdr:colOff>
      <xdr:row>3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81925" y="752475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209550</xdr:colOff>
      <xdr:row>1</xdr:row>
      <xdr:rowOff>180975</xdr:rowOff>
    </xdr:from>
    <xdr:to>
      <xdr:col>18</xdr:col>
      <xdr:colOff>533400</xdr:colOff>
      <xdr:row>2</xdr:row>
      <xdr:rowOff>200025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72275" y="581025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1</xdr:row>
      <xdr:rowOff>152400</xdr:rowOff>
    </xdr:from>
    <xdr:to>
      <xdr:col>17</xdr:col>
      <xdr:colOff>161925</xdr:colOff>
      <xdr:row>2</xdr:row>
      <xdr:rowOff>200025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00725" y="552450"/>
          <a:ext cx="923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00B0F0"/>
  </sheetPr>
  <dimension ref="A1:AE37"/>
  <sheetViews>
    <sheetView view="pageBreakPreview" zoomScale="130" zoomScaleSheetLayoutView="130" workbookViewId="0" topLeftCell="A1">
      <selection activeCell="D18" sqref="D18"/>
    </sheetView>
  </sheetViews>
  <sheetFormatPr defaultColWidth="9.140625" defaultRowHeight="12.75"/>
  <cols>
    <col min="1" max="1" width="6.421875" style="1" customWidth="1"/>
    <col min="2" max="2" width="4.00390625" style="1" customWidth="1"/>
    <col min="3" max="3" width="8.00390625" style="1" customWidth="1"/>
    <col min="4" max="4" width="25.00390625" style="1" customWidth="1"/>
    <col min="5" max="5" width="12.8515625" style="1" hidden="1" customWidth="1"/>
    <col min="6" max="6" width="9.8515625" style="1" hidden="1" customWidth="1"/>
    <col min="7" max="7" width="23.28125" style="1" hidden="1" customWidth="1"/>
    <col min="8" max="8" width="21.421875" style="1" customWidth="1"/>
    <col min="9" max="9" width="22.57421875" style="1" hidden="1" customWidth="1"/>
    <col min="10" max="10" width="15.7109375" style="1" hidden="1" customWidth="1"/>
    <col min="11" max="11" width="0.71875" style="1" hidden="1" customWidth="1"/>
    <col min="12" max="12" width="10.140625" style="107" customWidth="1"/>
    <col min="13" max="13" width="7.28125" style="1" hidden="1" customWidth="1"/>
    <col min="14" max="14" width="7.28125" style="1" customWidth="1"/>
    <col min="15" max="15" width="7.7109375" style="1" customWidth="1"/>
    <col min="16" max="16" width="2.8515625" style="1" customWidth="1"/>
    <col min="17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27" customHeight="1">
      <c r="A1" s="134" t="str">
        <f>N_sor1</f>
        <v>Соревнования по конькобежному спорту,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1:15" ht="28.5" customHeight="1">
      <c r="A2" s="135" t="str">
        <f>N_sor2</f>
        <v>посвященные памяти ЗМС О.Гончаренко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</row>
    <row r="3" spans="1:15" ht="25.5" customHeight="1">
      <c r="A3" s="136" t="s">
        <v>20</v>
      </c>
      <c r="B3" s="136"/>
      <c r="C3" s="136"/>
      <c r="D3" s="136"/>
      <c r="E3" s="26"/>
      <c r="F3" s="26"/>
      <c r="G3" s="26"/>
      <c r="H3" s="26"/>
      <c r="I3" s="26"/>
      <c r="J3" s="137" t="str">
        <f>D_d1</f>
        <v>08 декабря 2012</v>
      </c>
      <c r="K3" s="137"/>
      <c r="L3" s="137"/>
      <c r="M3" s="137"/>
      <c r="N3" s="137"/>
      <c r="O3" s="137"/>
    </row>
    <row r="4" spans="2:31" ht="31.5" customHeight="1">
      <c r="B4" s="36"/>
      <c r="C4" s="133" t="str">
        <f>N_un</f>
        <v>Юниоры и Мужчины</v>
      </c>
      <c r="D4" s="133"/>
      <c r="E4" s="133"/>
      <c r="F4" s="133"/>
      <c r="G4" s="133"/>
      <c r="H4" s="133"/>
      <c r="I4" s="133"/>
      <c r="J4" s="133"/>
      <c r="K4" s="36"/>
      <c r="L4" s="133" t="str">
        <f>const!C9</f>
        <v>500 метров</v>
      </c>
      <c r="M4" s="133"/>
      <c r="N4" s="133"/>
      <c r="O4" s="36"/>
      <c r="P4" s="3"/>
      <c r="Q4" s="4">
        <v>37.5</v>
      </c>
      <c r="R4" s="4"/>
      <c r="S4" s="4"/>
      <c r="T4" s="4"/>
      <c r="U4" s="4"/>
      <c r="V4" s="4"/>
      <c r="W4" s="12"/>
      <c r="X4" s="4"/>
      <c r="Y4" s="4"/>
      <c r="Z4" s="4"/>
      <c r="AA4" s="4"/>
      <c r="AB4" s="4"/>
      <c r="AC4" s="4"/>
      <c r="AD4" s="4"/>
      <c r="AE4" s="4"/>
    </row>
    <row r="5" spans="1:31" ht="16.5" customHeight="1" thickBot="1">
      <c r="A5" s="82" t="s">
        <v>4</v>
      </c>
      <c r="B5" s="82" t="s">
        <v>0</v>
      </c>
      <c r="C5" s="82" t="s">
        <v>6</v>
      </c>
      <c r="D5" s="82" t="s">
        <v>2</v>
      </c>
      <c r="E5" s="82"/>
      <c r="F5" s="82" t="s">
        <v>1</v>
      </c>
      <c r="G5" s="82"/>
      <c r="H5" s="82" t="s">
        <v>38</v>
      </c>
      <c r="I5" s="82"/>
      <c r="J5" s="82" t="s">
        <v>7</v>
      </c>
      <c r="K5" s="82"/>
      <c r="L5" s="82" t="s">
        <v>3</v>
      </c>
      <c r="M5" s="83" t="s">
        <v>8</v>
      </c>
      <c r="N5" s="83" t="s">
        <v>11</v>
      </c>
      <c r="O5" s="82" t="s">
        <v>5</v>
      </c>
      <c r="P5" s="3"/>
      <c r="Q5" s="41"/>
      <c r="R5" s="41"/>
      <c r="S5" s="4"/>
      <c r="T5" s="4"/>
      <c r="U5" s="4"/>
      <c r="V5" s="4"/>
      <c r="W5" s="12"/>
      <c r="X5" s="4"/>
      <c r="Y5" s="4"/>
      <c r="Z5" s="4"/>
      <c r="AA5" s="4"/>
      <c r="AB5" s="4"/>
      <c r="AC5" s="4"/>
      <c r="AD5" s="4"/>
      <c r="AE5" s="4"/>
    </row>
    <row r="6" spans="1:31" ht="15" customHeight="1" thickTop="1">
      <c r="A6" s="9">
        <v>1</v>
      </c>
      <c r="B6" s="53">
        <v>195</v>
      </c>
      <c r="C6" s="53" t="s">
        <v>42</v>
      </c>
      <c r="D6" s="63" t="s">
        <v>102</v>
      </c>
      <c r="E6" s="64" t="s">
        <v>22</v>
      </c>
      <c r="F6" s="65"/>
      <c r="G6" s="65"/>
      <c r="H6" s="60" t="s">
        <v>46</v>
      </c>
      <c r="I6" s="25"/>
      <c r="J6" s="25"/>
      <c r="K6" s="72"/>
      <c r="L6" s="114">
        <v>36.69</v>
      </c>
      <c r="M6" s="49">
        <f aca="true" t="shared" si="0" ref="M6:M26">L6</f>
        <v>36.69</v>
      </c>
      <c r="N6" s="56">
        <f aca="true" t="shared" si="1" ref="N6:N25">L6-L$6</f>
        <v>0</v>
      </c>
      <c r="O6" s="6" t="s">
        <v>44</v>
      </c>
      <c r="P6" s="3"/>
      <c r="Q6" s="41"/>
      <c r="R6" s="41"/>
      <c r="S6" s="4"/>
      <c r="T6" s="4"/>
      <c r="U6" s="4"/>
      <c r="V6" s="4"/>
      <c r="W6" s="12"/>
      <c r="X6" s="4"/>
      <c r="Y6" s="4"/>
      <c r="Z6" s="4"/>
      <c r="AA6" s="4"/>
      <c r="AB6" s="4"/>
      <c r="AC6" s="4"/>
      <c r="AD6" s="4"/>
      <c r="AE6" s="4"/>
    </row>
    <row r="7" spans="1:31" ht="15" customHeight="1">
      <c r="A7" s="6">
        <v>2</v>
      </c>
      <c r="B7" s="8">
        <v>178</v>
      </c>
      <c r="C7" s="8" t="s">
        <v>43</v>
      </c>
      <c r="D7" s="19" t="s">
        <v>90</v>
      </c>
      <c r="E7" s="48" t="s">
        <v>69</v>
      </c>
      <c r="F7" s="20" t="s">
        <v>60</v>
      </c>
      <c r="G7" s="20" t="s">
        <v>70</v>
      </c>
      <c r="H7" s="11" t="s">
        <v>71</v>
      </c>
      <c r="I7" s="11" t="s">
        <v>49</v>
      </c>
      <c r="J7" s="11"/>
      <c r="K7" s="55"/>
      <c r="L7" s="110">
        <v>37.88</v>
      </c>
      <c r="M7" s="43">
        <f t="shared" si="0"/>
        <v>37.88</v>
      </c>
      <c r="N7" s="56">
        <f t="shared" si="1"/>
        <v>1.1900000000000048</v>
      </c>
      <c r="O7" s="6" t="str">
        <f aca="true" t="shared" si="2" ref="O7:O16">IF(L7&lt;=40.2,"КМС",IF(L7&lt;=41.8,"I разр.",IF(L7&lt;=42.3,"II разр.",IF(L7&lt;=43.4,"III разр.",IF(L7&lt;=44,"I юн.",IF(L7&lt;=55,"II юн.",IF(L7&lt;=58,"III юн.","")))))))</f>
        <v>КМС</v>
      </c>
      <c r="P7" s="3"/>
      <c r="Q7" s="41"/>
      <c r="R7" s="41"/>
      <c r="S7" s="4"/>
      <c r="T7" s="4"/>
      <c r="U7" s="4"/>
      <c r="V7" s="4"/>
      <c r="W7" s="12"/>
      <c r="X7" s="4"/>
      <c r="Y7" s="4"/>
      <c r="Z7" s="4"/>
      <c r="AA7" s="4"/>
      <c r="AB7" s="4"/>
      <c r="AC7" s="4"/>
      <c r="AD7" s="4"/>
      <c r="AE7" s="4"/>
    </row>
    <row r="8" spans="1:31" ht="15" customHeight="1">
      <c r="A8" s="6">
        <v>3</v>
      </c>
      <c r="B8" s="8">
        <v>185</v>
      </c>
      <c r="C8" s="8" t="s">
        <v>42</v>
      </c>
      <c r="D8" s="19" t="s">
        <v>89</v>
      </c>
      <c r="E8" s="48" t="s">
        <v>69</v>
      </c>
      <c r="F8" s="20"/>
      <c r="G8" s="20"/>
      <c r="H8" s="11" t="s">
        <v>71</v>
      </c>
      <c r="I8" s="11" t="s">
        <v>48</v>
      </c>
      <c r="J8" s="11"/>
      <c r="K8" s="10"/>
      <c r="L8" s="110">
        <v>38.11</v>
      </c>
      <c r="M8" s="43">
        <f t="shared" si="0"/>
        <v>38.11</v>
      </c>
      <c r="N8" s="56">
        <f t="shared" si="1"/>
        <v>1.4200000000000017</v>
      </c>
      <c r="O8" s="6" t="str">
        <f t="shared" si="2"/>
        <v>КМС</v>
      </c>
      <c r="P8" s="3"/>
      <c r="Q8" s="41"/>
      <c r="R8" s="41"/>
      <c r="S8" s="4"/>
      <c r="T8" s="4"/>
      <c r="U8" s="4"/>
      <c r="V8" s="4"/>
      <c r="W8" s="12"/>
      <c r="X8" s="4"/>
      <c r="Y8" s="4"/>
      <c r="Z8" s="4"/>
      <c r="AA8" s="4"/>
      <c r="AB8" s="4"/>
      <c r="AC8" s="4"/>
      <c r="AD8" s="4"/>
      <c r="AE8" s="4"/>
    </row>
    <row r="9" spans="1:31" ht="15" customHeight="1">
      <c r="A9" s="6">
        <v>4</v>
      </c>
      <c r="B9" s="8">
        <v>196</v>
      </c>
      <c r="C9" s="8" t="s">
        <v>42</v>
      </c>
      <c r="D9" s="19" t="s">
        <v>94</v>
      </c>
      <c r="E9" s="48" t="s">
        <v>22</v>
      </c>
      <c r="F9" s="20"/>
      <c r="G9" s="20"/>
      <c r="H9" s="11" t="s">
        <v>47</v>
      </c>
      <c r="I9" s="11"/>
      <c r="J9" s="11"/>
      <c r="K9" s="10"/>
      <c r="L9" s="110">
        <v>38.16</v>
      </c>
      <c r="M9" s="43">
        <f t="shared" si="0"/>
        <v>38.16</v>
      </c>
      <c r="N9" s="56">
        <f t="shared" si="1"/>
        <v>1.4699999999999989</v>
      </c>
      <c r="O9" s="6" t="str">
        <f t="shared" si="2"/>
        <v>КМС</v>
      </c>
      <c r="P9" s="3"/>
      <c r="Q9" s="41"/>
      <c r="R9" s="41"/>
      <c r="S9" s="4"/>
      <c r="T9" s="4"/>
      <c r="U9" s="4"/>
      <c r="V9" s="4"/>
      <c r="W9" s="12"/>
      <c r="X9" s="4"/>
      <c r="Y9" s="4"/>
      <c r="Z9" s="4"/>
      <c r="AA9" s="4"/>
      <c r="AB9" s="4"/>
      <c r="AC9" s="4"/>
      <c r="AD9" s="4"/>
      <c r="AE9" s="4"/>
    </row>
    <row r="10" spans="1:31" ht="15" customHeight="1">
      <c r="A10" s="6">
        <v>5</v>
      </c>
      <c r="B10" s="8">
        <v>191</v>
      </c>
      <c r="C10" s="8" t="s">
        <v>43</v>
      </c>
      <c r="D10" s="19" t="s">
        <v>95</v>
      </c>
      <c r="E10" s="48" t="s">
        <v>22</v>
      </c>
      <c r="F10" s="20"/>
      <c r="G10" s="20"/>
      <c r="H10" s="11" t="s">
        <v>71</v>
      </c>
      <c r="I10" s="11" t="s">
        <v>76</v>
      </c>
      <c r="J10" s="11"/>
      <c r="K10" s="55"/>
      <c r="L10" s="110">
        <v>38.3</v>
      </c>
      <c r="M10" s="43">
        <f t="shared" si="0"/>
        <v>38.3</v>
      </c>
      <c r="N10" s="56">
        <f t="shared" si="1"/>
        <v>1.6099999999999994</v>
      </c>
      <c r="O10" s="6" t="str">
        <f t="shared" si="2"/>
        <v>КМС</v>
      </c>
      <c r="P10" s="3"/>
      <c r="Q10" s="41"/>
      <c r="R10" s="41"/>
      <c r="S10" s="4"/>
      <c r="T10" s="4"/>
      <c r="U10" s="4"/>
      <c r="V10" s="4"/>
      <c r="W10" s="12"/>
      <c r="X10" s="4"/>
      <c r="Y10" s="4"/>
      <c r="Z10" s="4"/>
      <c r="AA10" s="4"/>
      <c r="AB10" s="4"/>
      <c r="AC10" s="4"/>
      <c r="AD10" s="4"/>
      <c r="AE10" s="4"/>
    </row>
    <row r="11" spans="1:31" ht="15" customHeight="1">
      <c r="A11" s="6">
        <v>6</v>
      </c>
      <c r="B11" s="8">
        <v>194</v>
      </c>
      <c r="C11" s="8" t="s">
        <v>43</v>
      </c>
      <c r="D11" s="19" t="s">
        <v>100</v>
      </c>
      <c r="E11" s="48" t="s">
        <v>22</v>
      </c>
      <c r="F11" s="20"/>
      <c r="G11" s="20"/>
      <c r="H11" s="11" t="s">
        <v>82</v>
      </c>
      <c r="I11" s="11" t="s">
        <v>101</v>
      </c>
      <c r="J11" s="11"/>
      <c r="K11" s="55"/>
      <c r="L11" s="110">
        <v>38.37</v>
      </c>
      <c r="M11" s="43">
        <f t="shared" si="0"/>
        <v>38.37</v>
      </c>
      <c r="N11" s="56">
        <f t="shared" si="1"/>
        <v>1.6799999999999997</v>
      </c>
      <c r="O11" s="6" t="str">
        <f t="shared" si="2"/>
        <v>КМС</v>
      </c>
      <c r="P11" s="3"/>
      <c r="Q11" s="41"/>
      <c r="R11" s="41"/>
      <c r="S11" s="4"/>
      <c r="T11" s="4"/>
      <c r="U11" s="4"/>
      <c r="V11" s="4"/>
      <c r="W11" s="12"/>
      <c r="X11" s="4"/>
      <c r="Y11" s="4"/>
      <c r="Z11" s="4"/>
      <c r="AA11" s="4"/>
      <c r="AB11" s="4"/>
      <c r="AC11" s="4"/>
      <c r="AD11" s="4"/>
      <c r="AE11" s="4"/>
    </row>
    <row r="12" spans="1:31" ht="15" customHeight="1">
      <c r="A12" s="6">
        <v>7</v>
      </c>
      <c r="B12" s="8">
        <v>189</v>
      </c>
      <c r="C12" s="8" t="s">
        <v>42</v>
      </c>
      <c r="D12" s="19" t="s">
        <v>99</v>
      </c>
      <c r="E12" s="48" t="s">
        <v>22</v>
      </c>
      <c r="F12" s="20"/>
      <c r="G12" s="20"/>
      <c r="H12" s="11" t="s">
        <v>71</v>
      </c>
      <c r="I12" s="11" t="s">
        <v>76</v>
      </c>
      <c r="J12" s="11"/>
      <c r="K12" s="10"/>
      <c r="L12" s="110">
        <v>38.41</v>
      </c>
      <c r="M12" s="43">
        <f t="shared" si="0"/>
        <v>38.41</v>
      </c>
      <c r="N12" s="56">
        <f t="shared" si="1"/>
        <v>1.7199999999999989</v>
      </c>
      <c r="O12" s="6" t="str">
        <f t="shared" si="2"/>
        <v>КМС</v>
      </c>
      <c r="P12" s="3"/>
      <c r="Q12" s="41"/>
      <c r="R12" s="41"/>
      <c r="S12" s="4"/>
      <c r="T12" s="4"/>
      <c r="U12" s="4"/>
      <c r="V12" s="4"/>
      <c r="W12" s="12"/>
      <c r="X12" s="4"/>
      <c r="Y12" s="4"/>
      <c r="Z12" s="4"/>
      <c r="AA12" s="4"/>
      <c r="AB12" s="4"/>
      <c r="AC12" s="4"/>
      <c r="AD12" s="4"/>
      <c r="AE12" s="4"/>
    </row>
    <row r="13" spans="1:31" ht="15" customHeight="1">
      <c r="A13" s="6">
        <v>8</v>
      </c>
      <c r="B13" s="8">
        <v>186</v>
      </c>
      <c r="C13" s="8" t="s">
        <v>42</v>
      </c>
      <c r="D13" s="19" t="s">
        <v>91</v>
      </c>
      <c r="E13" s="48" t="s">
        <v>22</v>
      </c>
      <c r="F13" s="20"/>
      <c r="G13" s="20"/>
      <c r="H13" s="11" t="s">
        <v>92</v>
      </c>
      <c r="I13" s="19"/>
      <c r="J13" s="11"/>
      <c r="K13" s="10"/>
      <c r="L13" s="110">
        <v>38.61</v>
      </c>
      <c r="M13" s="43">
        <f t="shared" si="0"/>
        <v>38.61</v>
      </c>
      <c r="N13" s="56">
        <f t="shared" si="1"/>
        <v>1.9200000000000017</v>
      </c>
      <c r="O13" s="6" t="str">
        <f t="shared" si="2"/>
        <v>КМС</v>
      </c>
      <c r="P13" s="3"/>
      <c r="Q13" s="41"/>
      <c r="R13" s="41"/>
      <c r="S13" s="4"/>
      <c r="T13" s="4"/>
      <c r="U13" s="4"/>
      <c r="V13" s="4"/>
      <c r="W13" s="12"/>
      <c r="X13" s="4"/>
      <c r="Y13" s="4"/>
      <c r="Z13" s="4"/>
      <c r="AA13" s="4"/>
      <c r="AB13" s="4"/>
      <c r="AC13" s="4"/>
      <c r="AD13" s="4"/>
      <c r="AE13" s="4"/>
    </row>
    <row r="14" spans="1:31" ht="15" customHeight="1">
      <c r="A14" s="6">
        <v>9</v>
      </c>
      <c r="B14" s="8">
        <v>193</v>
      </c>
      <c r="C14" s="8" t="s">
        <v>43</v>
      </c>
      <c r="D14" s="19" t="s">
        <v>103</v>
      </c>
      <c r="E14" s="48" t="s">
        <v>22</v>
      </c>
      <c r="F14" s="20"/>
      <c r="G14" s="20"/>
      <c r="H14" s="11" t="s">
        <v>71</v>
      </c>
      <c r="I14" s="11" t="s">
        <v>58</v>
      </c>
      <c r="J14" s="11"/>
      <c r="K14" s="55"/>
      <c r="L14" s="110">
        <v>39.13</v>
      </c>
      <c r="M14" s="43">
        <f t="shared" si="0"/>
        <v>39.13</v>
      </c>
      <c r="N14" s="56">
        <f t="shared" si="1"/>
        <v>2.440000000000005</v>
      </c>
      <c r="O14" s="6" t="str">
        <f t="shared" si="2"/>
        <v>КМС</v>
      </c>
      <c r="P14" s="3"/>
      <c r="Q14" s="41"/>
      <c r="R14" s="41"/>
      <c r="S14" s="4"/>
      <c r="T14" s="4"/>
      <c r="U14" s="4"/>
      <c r="V14" s="4"/>
      <c r="W14" s="12"/>
      <c r="X14" s="4"/>
      <c r="Y14" s="4"/>
      <c r="Z14" s="4"/>
      <c r="AA14" s="4"/>
      <c r="AB14" s="4"/>
      <c r="AC14" s="4"/>
      <c r="AD14" s="4"/>
      <c r="AE14" s="4"/>
    </row>
    <row r="15" spans="1:31" ht="15" customHeight="1">
      <c r="A15" s="6">
        <v>10</v>
      </c>
      <c r="B15" s="8">
        <v>187</v>
      </c>
      <c r="C15" s="8" t="s">
        <v>43</v>
      </c>
      <c r="D15" s="19" t="s">
        <v>93</v>
      </c>
      <c r="E15" s="48" t="s">
        <v>22</v>
      </c>
      <c r="F15" s="20" t="s">
        <v>45</v>
      </c>
      <c r="G15" s="20" t="s">
        <v>70</v>
      </c>
      <c r="H15" s="11" t="s">
        <v>71</v>
      </c>
      <c r="I15" s="11" t="s">
        <v>49</v>
      </c>
      <c r="J15" s="11"/>
      <c r="K15" s="55"/>
      <c r="L15" s="110">
        <v>39.79</v>
      </c>
      <c r="M15" s="43">
        <f t="shared" si="0"/>
        <v>39.79</v>
      </c>
      <c r="N15" s="56">
        <f t="shared" si="1"/>
        <v>3.1000000000000014</v>
      </c>
      <c r="O15" s="6" t="str">
        <f t="shared" si="2"/>
        <v>КМС</v>
      </c>
      <c r="P15" s="3"/>
      <c r="Q15" s="41"/>
      <c r="R15" s="41"/>
      <c r="S15" s="4"/>
      <c r="T15" s="4"/>
      <c r="U15" s="4"/>
      <c r="V15" s="4"/>
      <c r="W15" s="12"/>
      <c r="X15" s="4"/>
      <c r="Y15" s="4"/>
      <c r="Z15" s="4"/>
      <c r="AA15" s="4"/>
      <c r="AB15" s="4"/>
      <c r="AC15" s="4"/>
      <c r="AD15" s="4"/>
      <c r="AE15" s="4"/>
    </row>
    <row r="16" spans="1:31" ht="15" customHeight="1">
      <c r="A16" s="6">
        <v>11</v>
      </c>
      <c r="B16" s="8">
        <v>184</v>
      </c>
      <c r="C16" s="8" t="s">
        <v>43</v>
      </c>
      <c r="D16" s="19" t="s">
        <v>75</v>
      </c>
      <c r="E16" s="48" t="s">
        <v>69</v>
      </c>
      <c r="F16" s="20"/>
      <c r="G16" s="20"/>
      <c r="H16" s="11" t="s">
        <v>71</v>
      </c>
      <c r="I16" s="11" t="s">
        <v>76</v>
      </c>
      <c r="J16" s="11"/>
      <c r="K16" s="55"/>
      <c r="L16" s="110">
        <v>39.99</v>
      </c>
      <c r="M16" s="43">
        <f t="shared" si="0"/>
        <v>39.99</v>
      </c>
      <c r="N16" s="56">
        <f t="shared" si="1"/>
        <v>3.3000000000000043</v>
      </c>
      <c r="O16" s="6" t="str">
        <f t="shared" si="2"/>
        <v>КМС</v>
      </c>
      <c r="P16" s="3"/>
      <c r="Q16" s="41"/>
      <c r="R16" s="41"/>
      <c r="S16" s="4"/>
      <c r="T16" s="4"/>
      <c r="U16" s="4"/>
      <c r="V16" s="4"/>
      <c r="W16" s="12"/>
      <c r="X16" s="4"/>
      <c r="Y16" s="4"/>
      <c r="Z16" s="4"/>
      <c r="AA16" s="4"/>
      <c r="AB16" s="4"/>
      <c r="AC16" s="4"/>
      <c r="AD16" s="4"/>
      <c r="AE16" s="4"/>
    </row>
    <row r="17" spans="1:31" ht="15" customHeight="1">
      <c r="A17" s="6">
        <v>12</v>
      </c>
      <c r="B17" s="8">
        <v>179</v>
      </c>
      <c r="C17" s="8" t="s">
        <v>42</v>
      </c>
      <c r="D17" s="19" t="s">
        <v>85</v>
      </c>
      <c r="E17" s="48" t="s">
        <v>69</v>
      </c>
      <c r="F17" s="20" t="s">
        <v>60</v>
      </c>
      <c r="G17" s="20" t="s">
        <v>70</v>
      </c>
      <c r="H17" s="11" t="s">
        <v>71</v>
      </c>
      <c r="I17" s="11" t="s">
        <v>49</v>
      </c>
      <c r="J17" s="11"/>
      <c r="K17" s="10"/>
      <c r="L17" s="115" t="s">
        <v>125</v>
      </c>
      <c r="M17" s="43" t="str">
        <f t="shared" si="0"/>
        <v>40,07</v>
      </c>
      <c r="N17" s="56">
        <f t="shared" si="1"/>
        <v>3.3800000000000026</v>
      </c>
      <c r="O17" s="6" t="s">
        <v>45</v>
      </c>
      <c r="P17" s="3"/>
      <c r="Q17" s="41"/>
      <c r="R17" s="41"/>
      <c r="S17" s="4"/>
      <c r="T17" s="4"/>
      <c r="U17" s="4"/>
      <c r="V17" s="4"/>
      <c r="W17" s="12"/>
      <c r="X17" s="4"/>
      <c r="Y17" s="4"/>
      <c r="Z17" s="4"/>
      <c r="AA17" s="4"/>
      <c r="AB17" s="4"/>
      <c r="AC17" s="4"/>
      <c r="AD17" s="4"/>
      <c r="AE17" s="4"/>
    </row>
    <row r="18" spans="1:31" ht="15" customHeight="1">
      <c r="A18" s="6">
        <v>13</v>
      </c>
      <c r="B18" s="8">
        <v>175</v>
      </c>
      <c r="C18" s="8" t="s">
        <v>42</v>
      </c>
      <c r="D18" s="19" t="s">
        <v>73</v>
      </c>
      <c r="E18" s="48" t="s">
        <v>69</v>
      </c>
      <c r="F18" s="20"/>
      <c r="G18" s="20"/>
      <c r="H18" s="11" t="s">
        <v>74</v>
      </c>
      <c r="I18" s="11" t="s">
        <v>57</v>
      </c>
      <c r="J18" s="11"/>
      <c r="K18" s="10"/>
      <c r="L18" s="110">
        <v>40.34</v>
      </c>
      <c r="M18" s="43">
        <f t="shared" si="0"/>
        <v>40.34</v>
      </c>
      <c r="N18" s="56">
        <f t="shared" si="1"/>
        <v>3.6500000000000057</v>
      </c>
      <c r="O18" s="6" t="s">
        <v>45</v>
      </c>
      <c r="P18" s="3"/>
      <c r="Q18" s="41"/>
      <c r="R18" s="41"/>
      <c r="S18" s="4"/>
      <c r="T18" s="4"/>
      <c r="U18" s="4"/>
      <c r="V18" s="4"/>
      <c r="W18" s="12"/>
      <c r="X18" s="4"/>
      <c r="Y18" s="4"/>
      <c r="Z18" s="4"/>
      <c r="AA18" s="4"/>
      <c r="AB18" s="4"/>
      <c r="AC18" s="4"/>
      <c r="AD18" s="4"/>
      <c r="AE18" s="4"/>
    </row>
    <row r="19" spans="1:31" ht="15" customHeight="1">
      <c r="A19" s="6">
        <v>14</v>
      </c>
      <c r="B19" s="8">
        <v>180</v>
      </c>
      <c r="C19" s="8" t="s">
        <v>43</v>
      </c>
      <c r="D19" s="19" t="s">
        <v>86</v>
      </c>
      <c r="E19" s="48" t="s">
        <v>69</v>
      </c>
      <c r="F19" s="20" t="s">
        <v>87</v>
      </c>
      <c r="G19" s="20" t="s">
        <v>88</v>
      </c>
      <c r="H19" s="11" t="s">
        <v>82</v>
      </c>
      <c r="I19" s="11" t="s">
        <v>83</v>
      </c>
      <c r="J19" s="11"/>
      <c r="K19" s="55"/>
      <c r="L19" s="115" t="s">
        <v>123</v>
      </c>
      <c r="M19" s="43" t="str">
        <f t="shared" si="0"/>
        <v>40,63</v>
      </c>
      <c r="N19" s="56">
        <f t="shared" si="1"/>
        <v>3.940000000000005</v>
      </c>
      <c r="O19" s="6" t="s">
        <v>45</v>
      </c>
      <c r="P19" s="3"/>
      <c r="Q19" s="41"/>
      <c r="R19" s="41"/>
      <c r="S19" s="4"/>
      <c r="T19" s="4"/>
      <c r="U19" s="4"/>
      <c r="V19" s="4"/>
      <c r="W19" s="12"/>
      <c r="X19" s="4"/>
      <c r="Y19" s="4"/>
      <c r="Z19" s="4"/>
      <c r="AA19" s="4"/>
      <c r="AB19" s="4"/>
      <c r="AC19" s="4"/>
      <c r="AD19" s="4"/>
      <c r="AE19" s="4"/>
    </row>
    <row r="20" spans="1:31" ht="15" customHeight="1">
      <c r="A20" s="6">
        <v>15</v>
      </c>
      <c r="B20" s="8">
        <v>182</v>
      </c>
      <c r="C20" s="8" t="s">
        <v>42</v>
      </c>
      <c r="D20" s="19" t="s">
        <v>77</v>
      </c>
      <c r="E20" s="48" t="s">
        <v>69</v>
      </c>
      <c r="F20" s="20"/>
      <c r="G20" s="20"/>
      <c r="H20" s="11" t="s">
        <v>46</v>
      </c>
      <c r="I20" s="11"/>
      <c r="J20" s="11"/>
      <c r="K20" s="10"/>
      <c r="L20" s="110">
        <v>41.45</v>
      </c>
      <c r="M20" s="43">
        <f t="shared" si="0"/>
        <v>41.45</v>
      </c>
      <c r="N20" s="56">
        <f t="shared" si="1"/>
        <v>4.760000000000005</v>
      </c>
      <c r="O20" s="6" t="str">
        <f>IF(L20&lt;=40.2,"КМС",IF(L20&lt;=41.8,"I разр.",IF(L20&lt;=42.3,"II разр.",IF(L20&lt;=43.4,"III разр.",IF(L20&lt;=44,"I юн.",IF(L20&lt;=55,"II юн.",IF(L20&lt;=58,"III юн.","")))))))</f>
        <v>I разр.</v>
      </c>
      <c r="P20" s="3"/>
      <c r="Q20" s="41"/>
      <c r="R20" s="41"/>
      <c r="S20" s="4"/>
      <c r="T20" s="4"/>
      <c r="U20" s="4"/>
      <c r="V20" s="4"/>
      <c r="W20" s="12"/>
      <c r="X20" s="4"/>
      <c r="Y20" s="4"/>
      <c r="Z20" s="4"/>
      <c r="AA20" s="4"/>
      <c r="AB20" s="4"/>
      <c r="AC20" s="4"/>
      <c r="AD20" s="4"/>
      <c r="AE20" s="4"/>
    </row>
    <row r="21" spans="1:31" ht="15" customHeight="1">
      <c r="A21" s="6">
        <v>16</v>
      </c>
      <c r="B21" s="8">
        <v>183</v>
      </c>
      <c r="C21" s="8" t="s">
        <v>42</v>
      </c>
      <c r="D21" s="19" t="s">
        <v>68</v>
      </c>
      <c r="E21" s="48" t="s">
        <v>69</v>
      </c>
      <c r="F21" s="20"/>
      <c r="G21" s="20" t="s">
        <v>70</v>
      </c>
      <c r="H21" s="11" t="s">
        <v>71</v>
      </c>
      <c r="I21" s="11" t="s">
        <v>72</v>
      </c>
      <c r="J21" s="11"/>
      <c r="K21" s="10"/>
      <c r="L21" s="110">
        <v>41.94</v>
      </c>
      <c r="M21" s="43">
        <f t="shared" si="0"/>
        <v>41.94</v>
      </c>
      <c r="N21" s="56">
        <f t="shared" si="1"/>
        <v>5.25</v>
      </c>
      <c r="O21" s="6" t="s">
        <v>60</v>
      </c>
      <c r="P21" s="3"/>
      <c r="Q21" s="41"/>
      <c r="R21" s="41"/>
      <c r="S21" s="4"/>
      <c r="T21" s="4"/>
      <c r="U21" s="4"/>
      <c r="V21" s="4"/>
      <c r="W21" s="12"/>
      <c r="X21" s="4"/>
      <c r="Y21" s="4"/>
      <c r="Z21" s="4"/>
      <c r="AA21" s="4"/>
      <c r="AB21" s="4"/>
      <c r="AC21" s="4"/>
      <c r="AD21" s="4"/>
      <c r="AE21" s="4"/>
    </row>
    <row r="22" spans="1:31" ht="15" customHeight="1">
      <c r="A22" s="6">
        <v>17</v>
      </c>
      <c r="B22" s="8">
        <v>176</v>
      </c>
      <c r="C22" s="8" t="s">
        <v>43</v>
      </c>
      <c r="D22" s="19" t="s">
        <v>78</v>
      </c>
      <c r="E22" s="48" t="s">
        <v>69</v>
      </c>
      <c r="F22" s="20"/>
      <c r="G22" s="20"/>
      <c r="H22" s="11" t="s">
        <v>79</v>
      </c>
      <c r="I22" s="11" t="s">
        <v>80</v>
      </c>
      <c r="J22" s="11"/>
      <c r="K22" s="55"/>
      <c r="L22" s="110">
        <v>42.05</v>
      </c>
      <c r="M22" s="43">
        <f t="shared" si="0"/>
        <v>42.05</v>
      </c>
      <c r="N22" s="56">
        <f t="shared" si="1"/>
        <v>5.359999999999999</v>
      </c>
      <c r="O22" s="6" t="s">
        <v>60</v>
      </c>
      <c r="P22" s="3"/>
      <c r="Q22" s="41"/>
      <c r="R22" s="41"/>
      <c r="S22" s="4"/>
      <c r="T22" s="4"/>
      <c r="U22" s="4"/>
      <c r="V22" s="4"/>
      <c r="W22" s="12"/>
      <c r="X22" s="4"/>
      <c r="Y22" s="4"/>
      <c r="Z22" s="4"/>
      <c r="AA22" s="4"/>
      <c r="AB22" s="4"/>
      <c r="AC22" s="4"/>
      <c r="AD22" s="4"/>
      <c r="AE22" s="4"/>
    </row>
    <row r="23" spans="1:31" ht="15" customHeight="1">
      <c r="A23" s="6">
        <v>18</v>
      </c>
      <c r="B23" s="8">
        <v>190</v>
      </c>
      <c r="C23" s="8" t="s">
        <v>43</v>
      </c>
      <c r="D23" s="19" t="s">
        <v>98</v>
      </c>
      <c r="E23" s="48" t="s">
        <v>22</v>
      </c>
      <c r="F23" s="20"/>
      <c r="G23" s="20"/>
      <c r="H23" s="11" t="s">
        <v>79</v>
      </c>
      <c r="I23" s="11" t="s">
        <v>80</v>
      </c>
      <c r="J23" s="11"/>
      <c r="K23" s="55"/>
      <c r="L23" s="110">
        <v>42.19</v>
      </c>
      <c r="M23" s="43">
        <f t="shared" si="0"/>
        <v>42.19</v>
      </c>
      <c r="N23" s="56">
        <f t="shared" si="1"/>
        <v>5.5</v>
      </c>
      <c r="O23" s="6" t="s">
        <v>60</v>
      </c>
      <c r="P23" s="3"/>
      <c r="Q23" s="41"/>
      <c r="R23" s="41"/>
      <c r="S23" s="4"/>
      <c r="T23" s="4"/>
      <c r="U23" s="4"/>
      <c r="V23" s="4"/>
      <c r="W23" s="12"/>
      <c r="X23" s="4"/>
      <c r="Y23" s="4"/>
      <c r="Z23" s="4"/>
      <c r="AA23" s="4"/>
      <c r="AB23" s="4"/>
      <c r="AC23" s="4"/>
      <c r="AD23" s="4"/>
      <c r="AE23" s="4"/>
    </row>
    <row r="24" spans="1:31" ht="15" customHeight="1">
      <c r="A24" s="6">
        <v>19</v>
      </c>
      <c r="B24" s="8">
        <v>181</v>
      </c>
      <c r="C24" s="8" t="s">
        <v>42</v>
      </c>
      <c r="D24" s="19" t="s">
        <v>81</v>
      </c>
      <c r="E24" s="48" t="s">
        <v>69</v>
      </c>
      <c r="F24" s="20"/>
      <c r="G24" s="20"/>
      <c r="H24" s="11" t="s">
        <v>82</v>
      </c>
      <c r="I24" s="11" t="s">
        <v>83</v>
      </c>
      <c r="J24" s="11"/>
      <c r="K24" s="10"/>
      <c r="L24" s="110">
        <v>42.49</v>
      </c>
      <c r="M24" s="43">
        <f t="shared" si="0"/>
        <v>42.49</v>
      </c>
      <c r="N24" s="56">
        <f t="shared" si="1"/>
        <v>5.800000000000004</v>
      </c>
      <c r="O24" s="6" t="s">
        <v>60</v>
      </c>
      <c r="P24" s="3"/>
      <c r="Q24" s="41"/>
      <c r="R24" s="41"/>
      <c r="S24" s="4"/>
      <c r="T24" s="4"/>
      <c r="U24" s="4"/>
      <c r="V24" s="4"/>
      <c r="W24" s="12"/>
      <c r="X24" s="4"/>
      <c r="Y24" s="4"/>
      <c r="Z24" s="4"/>
      <c r="AA24" s="4"/>
      <c r="AB24" s="4"/>
      <c r="AC24" s="4"/>
      <c r="AD24" s="4"/>
      <c r="AE24" s="4"/>
    </row>
    <row r="25" spans="1:31" ht="15" customHeight="1">
      <c r="A25" s="6">
        <v>20</v>
      </c>
      <c r="B25" s="8">
        <v>188</v>
      </c>
      <c r="C25" s="8" t="s">
        <v>42</v>
      </c>
      <c r="D25" s="19" t="s">
        <v>96</v>
      </c>
      <c r="E25" s="48" t="s">
        <v>22</v>
      </c>
      <c r="F25" s="20"/>
      <c r="G25" s="20"/>
      <c r="H25" s="11" t="s">
        <v>97</v>
      </c>
      <c r="I25" s="11" t="s">
        <v>58</v>
      </c>
      <c r="J25" s="11"/>
      <c r="K25" s="10"/>
      <c r="L25" s="110">
        <v>42.67</v>
      </c>
      <c r="M25" s="43">
        <f t="shared" si="0"/>
        <v>42.67</v>
      </c>
      <c r="N25" s="56">
        <f t="shared" si="1"/>
        <v>5.980000000000004</v>
      </c>
      <c r="O25" s="6" t="s">
        <v>60</v>
      </c>
      <c r="P25" s="3"/>
      <c r="Q25" s="41"/>
      <c r="R25" s="41"/>
      <c r="S25" s="4"/>
      <c r="T25" s="4"/>
      <c r="U25" s="4"/>
      <c r="V25" s="4"/>
      <c r="W25" s="12"/>
      <c r="X25" s="4"/>
      <c r="Y25" s="4"/>
      <c r="Z25" s="4"/>
      <c r="AA25" s="4"/>
      <c r="AB25" s="4"/>
      <c r="AC25" s="4"/>
      <c r="AD25" s="4"/>
      <c r="AE25" s="4"/>
    </row>
    <row r="26" spans="1:31" ht="15" customHeight="1">
      <c r="A26" s="6"/>
      <c r="B26" s="8">
        <v>177</v>
      </c>
      <c r="C26" s="8" t="s">
        <v>43</v>
      </c>
      <c r="D26" s="19" t="s">
        <v>84</v>
      </c>
      <c r="E26" s="48" t="s">
        <v>69</v>
      </c>
      <c r="F26" s="20"/>
      <c r="G26" s="20" t="s">
        <v>70</v>
      </c>
      <c r="H26" s="11" t="s">
        <v>71</v>
      </c>
      <c r="I26" s="11" t="s">
        <v>58</v>
      </c>
      <c r="J26" s="11"/>
      <c r="K26" s="55"/>
      <c r="L26" s="110" t="s">
        <v>124</v>
      </c>
      <c r="M26" s="43" t="str">
        <f t="shared" si="0"/>
        <v>DNF</v>
      </c>
      <c r="N26" s="56"/>
      <c r="O26" s="6">
        <f>IF(L26&lt;=40.2,"КМС",IF(L26&lt;=41.8,"I разр.",IF(L26&lt;=42.3,"II разр.",IF(L26&lt;=43.4,"III разр.",IF(L26&lt;=44,"I юн.",IF(L26&lt;=55,"II юн.",IF(L26&lt;=58,"III юн.","")))))))</f>
      </c>
      <c r="P26" s="3"/>
      <c r="Q26" s="41"/>
      <c r="R26" s="41"/>
      <c r="S26" s="4"/>
      <c r="T26" s="4"/>
      <c r="U26" s="4"/>
      <c r="V26" s="4"/>
      <c r="W26" s="12"/>
      <c r="X26" s="4"/>
      <c r="Y26" s="4"/>
      <c r="Z26" s="4"/>
      <c r="AA26" s="4"/>
      <c r="AB26" s="4"/>
      <c r="AC26" s="4"/>
      <c r="AD26" s="4"/>
      <c r="AE26" s="4"/>
    </row>
    <row r="27" spans="1:31" ht="9.75" customHeight="1" thickBot="1">
      <c r="A27" s="84"/>
      <c r="B27" s="85"/>
      <c r="C27" s="85"/>
      <c r="D27" s="86"/>
      <c r="E27" s="87"/>
      <c r="F27" s="88"/>
      <c r="G27" s="88"/>
      <c r="H27" s="89"/>
      <c r="I27" s="86"/>
      <c r="J27" s="89"/>
      <c r="K27" s="90"/>
      <c r="L27" s="116"/>
      <c r="M27" s="91"/>
      <c r="N27" s="92"/>
      <c r="O27" s="84"/>
      <c r="P27" s="3"/>
      <c r="Q27" s="41"/>
      <c r="R27" s="41"/>
      <c r="S27" s="4"/>
      <c r="T27" s="4"/>
      <c r="U27" s="4"/>
      <c r="V27" s="4"/>
      <c r="W27" s="12"/>
      <c r="X27" s="4"/>
      <c r="Y27" s="4"/>
      <c r="Z27" s="4"/>
      <c r="AA27" s="4"/>
      <c r="AB27" s="4"/>
      <c r="AC27" s="4"/>
      <c r="AD27" s="4"/>
      <c r="AE27" s="4"/>
    </row>
    <row r="28" ht="13.5" thickTop="1"/>
    <row r="30" spans="1:15" ht="15">
      <c r="A30" s="80"/>
      <c r="B30" s="79" t="s">
        <v>117</v>
      </c>
      <c r="E30" s="80"/>
      <c r="F30" s="80"/>
      <c r="G30" s="80"/>
      <c r="H30" s="80"/>
      <c r="I30" s="80"/>
      <c r="J30" s="80"/>
      <c r="K30" s="80"/>
      <c r="L30" s="117" t="s">
        <v>51</v>
      </c>
      <c r="M30" s="80"/>
      <c r="N30" s="80"/>
      <c r="O30" s="80"/>
    </row>
    <row r="31" spans="1:15" ht="15">
      <c r="A31" s="80"/>
      <c r="B31" s="79" t="s">
        <v>118</v>
      </c>
      <c r="E31" s="80"/>
      <c r="F31" s="80"/>
      <c r="G31" s="80"/>
      <c r="H31" s="80"/>
      <c r="I31" s="80"/>
      <c r="J31" s="80"/>
      <c r="K31" s="80"/>
      <c r="L31" s="117" t="s">
        <v>52</v>
      </c>
      <c r="M31" s="80"/>
      <c r="N31" s="80"/>
      <c r="O31" s="80"/>
    </row>
    <row r="32" spans="1:15" ht="15">
      <c r="A32" s="80"/>
      <c r="B32" s="79" t="s">
        <v>119</v>
      </c>
      <c r="C32" s="79"/>
      <c r="E32" s="80"/>
      <c r="F32" s="80"/>
      <c r="G32" s="80"/>
      <c r="H32" s="80"/>
      <c r="I32" s="80"/>
      <c r="J32" s="80"/>
      <c r="K32" s="80"/>
      <c r="L32" s="118"/>
      <c r="M32" s="80"/>
      <c r="N32" s="80"/>
      <c r="O32" s="80"/>
    </row>
    <row r="33" spans="1:15" ht="15">
      <c r="A33" s="80"/>
      <c r="B33" s="79"/>
      <c r="C33" s="79"/>
      <c r="E33" s="80"/>
      <c r="F33" s="80"/>
      <c r="G33" s="80"/>
      <c r="H33" s="80"/>
      <c r="I33" s="80"/>
      <c r="J33" s="80"/>
      <c r="K33" s="80"/>
      <c r="L33" s="118"/>
      <c r="M33" s="80"/>
      <c r="N33" s="80"/>
      <c r="O33" s="80"/>
    </row>
    <row r="34" spans="1:15" ht="15">
      <c r="A34" s="80"/>
      <c r="B34" s="79"/>
      <c r="C34" s="79"/>
      <c r="E34" s="80"/>
      <c r="F34" s="80"/>
      <c r="G34" s="80"/>
      <c r="H34" s="80"/>
      <c r="I34" s="80"/>
      <c r="J34" s="80"/>
      <c r="K34" s="80"/>
      <c r="L34" s="118"/>
      <c r="M34" s="80"/>
      <c r="N34" s="80"/>
      <c r="O34" s="80"/>
    </row>
    <row r="37" spans="1:15" ht="12.75">
      <c r="A37" s="138" t="s">
        <v>54</v>
      </c>
      <c r="B37" s="138"/>
      <c r="C37" s="138"/>
      <c r="D37" s="138"/>
      <c r="L37" s="139" t="s">
        <v>55</v>
      </c>
      <c r="M37" s="139"/>
      <c r="N37" s="139"/>
      <c r="O37" s="139"/>
    </row>
    <row r="50" ht="3" customHeight="1"/>
  </sheetData>
  <sheetProtection/>
  <mergeCells count="8">
    <mergeCell ref="A37:D37"/>
    <mergeCell ref="L37:O37"/>
    <mergeCell ref="L4:N4"/>
    <mergeCell ref="C4:J4"/>
    <mergeCell ref="A1:O1"/>
    <mergeCell ref="A2:O2"/>
    <mergeCell ref="A3:D3"/>
    <mergeCell ref="J3:O3"/>
  </mergeCells>
  <printOptions/>
  <pageMargins left="0.7086614173228347" right="0.3937007874015748" top="0.3937007874015748" bottom="0.3937007874015748" header="0.5118110236220472" footer="0.66929133858267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tabColor rgb="FFFF0000"/>
  </sheetPr>
  <dimension ref="A1:AE46"/>
  <sheetViews>
    <sheetView view="pageBreakPreview" zoomScale="130" zoomScaleSheetLayoutView="130" workbookViewId="0" topLeftCell="A1">
      <selection activeCell="D39" sqref="D39"/>
    </sheetView>
  </sheetViews>
  <sheetFormatPr defaultColWidth="9.140625" defaultRowHeight="12.75"/>
  <cols>
    <col min="1" max="1" width="5.57421875" style="1" customWidth="1"/>
    <col min="2" max="2" width="4.7109375" style="1" customWidth="1"/>
    <col min="3" max="3" width="9.57421875" style="1" customWidth="1"/>
    <col min="4" max="4" width="25.00390625" style="1" customWidth="1"/>
    <col min="5" max="5" width="12.8515625" style="1" hidden="1" customWidth="1"/>
    <col min="6" max="7" width="9.8515625" style="1" hidden="1" customWidth="1"/>
    <col min="8" max="8" width="18.421875" style="1" customWidth="1"/>
    <col min="9" max="9" width="24.57421875" style="1" hidden="1" customWidth="1"/>
    <col min="10" max="10" width="16.7109375" style="1" hidden="1" customWidth="1"/>
    <col min="11" max="11" width="0.71875" style="1" hidden="1" customWidth="1"/>
    <col min="12" max="12" width="7.7109375" style="107" customWidth="1"/>
    <col min="13" max="13" width="2.140625" style="1" hidden="1" customWidth="1"/>
    <col min="14" max="14" width="6.7109375" style="1" customWidth="1"/>
    <col min="15" max="15" width="8.00390625" style="1" customWidth="1"/>
    <col min="16" max="16" width="2.8515625" style="1" customWidth="1"/>
    <col min="17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24" customHeight="1">
      <c r="A1" s="134" t="str">
        <f>N_sor1</f>
        <v>Соревнования по конькобежному спорту,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1:15" ht="26.25" customHeight="1">
      <c r="A2" s="135" t="str">
        <f>N_sor2</f>
        <v>посвященные памяти ЗМС О.Гончаренко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</row>
    <row r="3" spans="1:15" ht="32.25" customHeight="1">
      <c r="A3" s="136" t="s">
        <v>20</v>
      </c>
      <c r="B3" s="136"/>
      <c r="C3" s="136"/>
      <c r="D3" s="136"/>
      <c r="E3" s="113"/>
      <c r="F3" s="113"/>
      <c r="G3" s="113"/>
      <c r="H3" s="113"/>
      <c r="I3" s="113"/>
      <c r="J3" s="137" t="str">
        <f>D_d1</f>
        <v>08 декабря 2012</v>
      </c>
      <c r="K3" s="140"/>
      <c r="L3" s="140"/>
      <c r="M3" s="140"/>
      <c r="N3" s="140"/>
      <c r="O3" s="140"/>
    </row>
    <row r="4" spans="2:31" ht="29.25" customHeight="1">
      <c r="B4" s="36"/>
      <c r="C4" s="133" t="str">
        <f>N_dev</f>
        <v>Юниорки и Женщины</v>
      </c>
      <c r="D4" s="133"/>
      <c r="E4" s="133"/>
      <c r="F4" s="133"/>
      <c r="G4" s="133"/>
      <c r="H4" s="133"/>
      <c r="I4" s="133"/>
      <c r="J4" s="133"/>
      <c r="K4" s="36"/>
      <c r="L4" s="133" t="str">
        <f>const!C9</f>
        <v>500 метров</v>
      </c>
      <c r="M4" s="133"/>
      <c r="N4" s="133"/>
      <c r="O4" s="36"/>
      <c r="P4" s="5"/>
      <c r="Q4" s="1">
        <v>41.5</v>
      </c>
      <c r="S4" s="4"/>
      <c r="T4" s="4"/>
      <c r="U4" s="4"/>
      <c r="V4" s="4"/>
      <c r="W4" s="12"/>
      <c r="X4" s="4"/>
      <c r="Y4" s="4"/>
      <c r="Z4" s="4"/>
      <c r="AA4" s="4"/>
      <c r="AB4" s="4"/>
      <c r="AC4" s="4"/>
      <c r="AD4" s="4"/>
      <c r="AE4" s="4"/>
    </row>
    <row r="5" spans="1:31" ht="15.75" customHeight="1" thickBot="1">
      <c r="A5" s="82" t="s">
        <v>4</v>
      </c>
      <c r="B5" s="82" t="s">
        <v>0</v>
      </c>
      <c r="C5" s="81" t="s">
        <v>6</v>
      </c>
      <c r="D5" s="82" t="s">
        <v>2</v>
      </c>
      <c r="E5" s="82"/>
      <c r="F5" s="82" t="s">
        <v>1</v>
      </c>
      <c r="G5" s="82"/>
      <c r="H5" s="82" t="s">
        <v>38</v>
      </c>
      <c r="I5" s="82"/>
      <c r="J5" s="82" t="s">
        <v>7</v>
      </c>
      <c r="K5" s="82"/>
      <c r="L5" s="82" t="s">
        <v>3</v>
      </c>
      <c r="M5" s="83" t="s">
        <v>8</v>
      </c>
      <c r="N5" s="83" t="s">
        <v>11</v>
      </c>
      <c r="O5" s="82" t="s">
        <v>5</v>
      </c>
      <c r="P5" s="5"/>
      <c r="Q5" s="41"/>
      <c r="R5" s="41"/>
      <c r="S5" s="4"/>
      <c r="T5" s="4"/>
      <c r="U5" s="4"/>
      <c r="V5" s="4"/>
      <c r="W5" s="12"/>
      <c r="X5" s="4"/>
      <c r="Y5" s="4"/>
      <c r="Z5" s="4"/>
      <c r="AA5" s="4"/>
      <c r="AB5" s="4"/>
      <c r="AC5" s="4"/>
      <c r="AD5" s="4"/>
      <c r="AE5" s="4"/>
    </row>
    <row r="6" spans="1:31" ht="15.75" customHeight="1" thickTop="1">
      <c r="A6" s="9">
        <v>1</v>
      </c>
      <c r="B6" s="12">
        <v>58</v>
      </c>
      <c r="C6" s="34" t="s">
        <v>42</v>
      </c>
      <c r="D6" s="37" t="s">
        <v>111</v>
      </c>
      <c r="E6" s="58" t="s">
        <v>23</v>
      </c>
      <c r="F6" s="38"/>
      <c r="G6" s="38"/>
      <c r="H6" s="25" t="s">
        <v>71</v>
      </c>
      <c r="I6" s="31" t="s">
        <v>58</v>
      </c>
      <c r="J6" s="24"/>
      <c r="K6" s="15"/>
      <c r="L6" s="109">
        <v>40.05</v>
      </c>
      <c r="M6" s="42">
        <f aca="true" t="shared" si="0" ref="M6:M12">L6</f>
        <v>40.05</v>
      </c>
      <c r="N6" s="67">
        <f aca="true" t="shared" si="1" ref="N6:N12">L6-L$6</f>
        <v>0</v>
      </c>
      <c r="O6" s="54" t="s">
        <v>44</v>
      </c>
      <c r="P6" s="5"/>
      <c r="Q6" s="41"/>
      <c r="R6" s="41"/>
      <c r="S6" s="4"/>
      <c r="T6" s="4"/>
      <c r="U6" s="4"/>
      <c r="V6" s="4"/>
      <c r="W6" s="12"/>
      <c r="X6" s="4"/>
      <c r="Y6" s="4"/>
      <c r="Z6" s="4"/>
      <c r="AA6" s="4"/>
      <c r="AB6" s="4"/>
      <c r="AC6" s="4"/>
      <c r="AD6" s="4"/>
      <c r="AE6" s="4"/>
    </row>
    <row r="7" spans="1:31" ht="15.75" customHeight="1">
      <c r="A7" s="6">
        <v>2</v>
      </c>
      <c r="B7" s="8">
        <v>55</v>
      </c>
      <c r="C7" s="8" t="s">
        <v>43</v>
      </c>
      <c r="D7" s="19" t="s">
        <v>112</v>
      </c>
      <c r="E7" s="48" t="s">
        <v>23</v>
      </c>
      <c r="F7" s="20"/>
      <c r="G7" s="20"/>
      <c r="H7" s="11" t="s">
        <v>113</v>
      </c>
      <c r="I7" s="21" t="s">
        <v>114</v>
      </c>
      <c r="J7" s="10"/>
      <c r="K7" s="13"/>
      <c r="L7" s="110">
        <v>40.4</v>
      </c>
      <c r="M7" s="43">
        <f t="shared" si="0"/>
        <v>40.4</v>
      </c>
      <c r="N7" s="56">
        <f t="shared" si="1"/>
        <v>0.3500000000000014</v>
      </c>
      <c r="O7" s="54" t="s">
        <v>44</v>
      </c>
      <c r="P7" s="5"/>
      <c r="Q7" s="41"/>
      <c r="R7" s="41"/>
      <c r="S7" s="4"/>
      <c r="T7" s="4"/>
      <c r="U7" s="4"/>
      <c r="V7" s="4"/>
      <c r="W7" s="12"/>
      <c r="X7" s="4"/>
      <c r="Y7" s="4"/>
      <c r="Z7" s="4"/>
      <c r="AA7" s="4"/>
      <c r="AB7" s="4"/>
      <c r="AC7" s="4"/>
      <c r="AD7" s="4"/>
      <c r="AE7" s="4"/>
    </row>
    <row r="8" spans="1:31" ht="15.75" customHeight="1">
      <c r="A8" s="6">
        <v>3</v>
      </c>
      <c r="B8" s="8">
        <v>59</v>
      </c>
      <c r="C8" s="8" t="s">
        <v>43</v>
      </c>
      <c r="D8" s="19" t="s">
        <v>110</v>
      </c>
      <c r="E8" s="48" t="s">
        <v>23</v>
      </c>
      <c r="F8" s="20"/>
      <c r="G8" s="20"/>
      <c r="H8" s="11" t="s">
        <v>71</v>
      </c>
      <c r="I8" s="21" t="s">
        <v>58</v>
      </c>
      <c r="J8" s="10"/>
      <c r="K8" s="13"/>
      <c r="L8" s="110">
        <v>41.95</v>
      </c>
      <c r="M8" s="43">
        <f t="shared" si="0"/>
        <v>41.95</v>
      </c>
      <c r="N8" s="56">
        <f t="shared" si="1"/>
        <v>1.9000000000000057</v>
      </c>
      <c r="O8" s="54" t="str">
        <f>IF(L8&lt;=44.5,"КМС",IF(L8&lt;=48,"I разр.",IF(L8&lt;=51,"II разр.",IF(L8&lt;=56,"III разр.",IF(L8&lt;=62,"I юн.",IF(L8&lt;=66,"II юн.",IF(L8&lt;=70,"III юн.","")))))))</f>
        <v>КМС</v>
      </c>
      <c r="P8" s="5"/>
      <c r="Q8" s="41"/>
      <c r="R8" s="41"/>
      <c r="S8" s="4"/>
      <c r="T8" s="4"/>
      <c r="U8" s="4"/>
      <c r="V8" s="4"/>
      <c r="W8" s="12"/>
      <c r="X8" s="4"/>
      <c r="Y8" s="4"/>
      <c r="Z8" s="4"/>
      <c r="AA8" s="4"/>
      <c r="AB8" s="4"/>
      <c r="AC8" s="4"/>
      <c r="AD8" s="4"/>
      <c r="AE8" s="4"/>
    </row>
    <row r="9" spans="1:31" ht="15.75" customHeight="1">
      <c r="A9" s="6">
        <v>4</v>
      </c>
      <c r="B9" s="8">
        <v>54</v>
      </c>
      <c r="C9" s="8" t="s">
        <v>42</v>
      </c>
      <c r="D9" s="19" t="s">
        <v>104</v>
      </c>
      <c r="E9" s="48" t="s">
        <v>69</v>
      </c>
      <c r="F9" s="20"/>
      <c r="G9" s="20"/>
      <c r="H9" s="11" t="s">
        <v>71</v>
      </c>
      <c r="I9" s="21" t="s">
        <v>58</v>
      </c>
      <c r="J9" s="10"/>
      <c r="K9" s="7"/>
      <c r="L9" s="110">
        <v>45.18</v>
      </c>
      <c r="M9" s="43">
        <f t="shared" si="0"/>
        <v>45.18</v>
      </c>
      <c r="N9" s="56">
        <f t="shared" si="1"/>
        <v>5.130000000000003</v>
      </c>
      <c r="O9" s="54" t="s">
        <v>60</v>
      </c>
      <c r="P9" s="5"/>
      <c r="Q9" s="41"/>
      <c r="R9" s="41"/>
      <c r="S9" s="4"/>
      <c r="T9" s="4"/>
      <c r="U9" s="4"/>
      <c r="V9" s="4"/>
      <c r="W9" s="12"/>
      <c r="X9" s="4"/>
      <c r="Y9" s="4"/>
      <c r="Z9" s="4"/>
      <c r="AA9" s="4"/>
      <c r="AB9" s="4"/>
      <c r="AC9" s="4"/>
      <c r="AD9" s="4"/>
      <c r="AE9" s="4"/>
    </row>
    <row r="10" spans="1:31" ht="15.75" customHeight="1">
      <c r="A10" s="6">
        <v>5</v>
      </c>
      <c r="B10" s="8">
        <v>51</v>
      </c>
      <c r="C10" s="8" t="s">
        <v>43</v>
      </c>
      <c r="D10" s="19" t="s">
        <v>105</v>
      </c>
      <c r="E10" s="48" t="s">
        <v>69</v>
      </c>
      <c r="F10" s="20"/>
      <c r="G10" s="20"/>
      <c r="H10" s="11" t="s">
        <v>71</v>
      </c>
      <c r="I10" s="21" t="s">
        <v>49</v>
      </c>
      <c r="J10" s="10"/>
      <c r="K10" s="13"/>
      <c r="L10" s="110">
        <v>45.36</v>
      </c>
      <c r="M10" s="43">
        <f t="shared" si="0"/>
        <v>45.36</v>
      </c>
      <c r="N10" s="56">
        <f t="shared" si="1"/>
        <v>5.310000000000002</v>
      </c>
      <c r="O10" s="54" t="s">
        <v>60</v>
      </c>
      <c r="P10" s="5"/>
      <c r="Q10" s="41"/>
      <c r="R10" s="41"/>
      <c r="S10" s="4"/>
      <c r="T10" s="4"/>
      <c r="U10" s="4"/>
      <c r="V10" s="4"/>
      <c r="W10" s="12"/>
      <c r="X10" s="4"/>
      <c r="Y10" s="4"/>
      <c r="Z10" s="4"/>
      <c r="AA10" s="4"/>
      <c r="AB10" s="4"/>
      <c r="AC10" s="4"/>
      <c r="AD10" s="4"/>
      <c r="AE10" s="4"/>
    </row>
    <row r="11" spans="1:31" ht="15.75" customHeight="1">
      <c r="A11" s="6">
        <v>6</v>
      </c>
      <c r="B11" s="8">
        <v>53</v>
      </c>
      <c r="C11" s="8" t="s">
        <v>43</v>
      </c>
      <c r="D11" s="19" t="s">
        <v>107</v>
      </c>
      <c r="E11" s="48" t="s">
        <v>69</v>
      </c>
      <c r="F11" s="20"/>
      <c r="G11" s="20"/>
      <c r="H11" s="11" t="s">
        <v>71</v>
      </c>
      <c r="I11" s="21" t="s">
        <v>58</v>
      </c>
      <c r="J11" s="10"/>
      <c r="K11" s="13"/>
      <c r="L11" s="110">
        <v>45.44</v>
      </c>
      <c r="M11" s="43">
        <f t="shared" si="0"/>
        <v>45.44</v>
      </c>
      <c r="N11" s="56">
        <f t="shared" si="1"/>
        <v>5.390000000000001</v>
      </c>
      <c r="O11" s="54" t="s">
        <v>60</v>
      </c>
      <c r="P11" s="5"/>
      <c r="Q11" s="41"/>
      <c r="R11" s="41"/>
      <c r="S11" s="4"/>
      <c r="T11" s="4"/>
      <c r="U11" s="4"/>
      <c r="V11" s="4"/>
      <c r="W11" s="12"/>
      <c r="X11" s="4"/>
      <c r="Y11" s="4"/>
      <c r="Z11" s="4"/>
      <c r="AA11" s="4"/>
      <c r="AB11" s="4"/>
      <c r="AC11" s="4"/>
      <c r="AD11" s="4"/>
      <c r="AE11" s="4"/>
    </row>
    <row r="12" spans="1:31" ht="15.75" customHeight="1">
      <c r="A12" s="6">
        <v>7</v>
      </c>
      <c r="B12" s="8">
        <v>56</v>
      </c>
      <c r="C12" s="8" t="s">
        <v>42</v>
      </c>
      <c r="D12" s="19" t="s">
        <v>108</v>
      </c>
      <c r="E12" s="48" t="s">
        <v>23</v>
      </c>
      <c r="F12" s="20"/>
      <c r="G12" s="20" t="s">
        <v>70</v>
      </c>
      <c r="H12" s="11" t="s">
        <v>71</v>
      </c>
      <c r="I12" s="21" t="s">
        <v>109</v>
      </c>
      <c r="J12" s="10"/>
      <c r="K12" s="7"/>
      <c r="L12" s="110">
        <v>45.77</v>
      </c>
      <c r="M12" s="43">
        <f t="shared" si="0"/>
        <v>45.77</v>
      </c>
      <c r="N12" s="56">
        <f t="shared" si="1"/>
        <v>5.720000000000006</v>
      </c>
      <c r="O12" s="54" t="s">
        <v>60</v>
      </c>
      <c r="P12" s="5"/>
      <c r="Q12" s="41"/>
      <c r="R12" s="41"/>
      <c r="S12" s="4"/>
      <c r="T12" s="4"/>
      <c r="U12" s="4"/>
      <c r="V12" s="4"/>
      <c r="W12" s="12"/>
      <c r="X12" s="4"/>
      <c r="Y12" s="4"/>
      <c r="Z12" s="4"/>
      <c r="AA12" s="4"/>
      <c r="AB12" s="4"/>
      <c r="AC12" s="4"/>
      <c r="AD12" s="4"/>
      <c r="AE12" s="4"/>
    </row>
    <row r="13" spans="1:31" ht="15.75" customHeight="1">
      <c r="A13" s="6"/>
      <c r="B13" s="8">
        <v>52</v>
      </c>
      <c r="C13" s="8" t="s">
        <v>42</v>
      </c>
      <c r="D13" s="19" t="s">
        <v>106</v>
      </c>
      <c r="E13" s="48" t="s">
        <v>69</v>
      </c>
      <c r="F13" s="20"/>
      <c r="G13" s="20" t="s">
        <v>70</v>
      </c>
      <c r="H13" s="11" t="s">
        <v>71</v>
      </c>
      <c r="I13" s="21" t="s">
        <v>58</v>
      </c>
      <c r="J13" s="10"/>
      <c r="K13" s="7"/>
      <c r="L13" s="110" t="s">
        <v>116</v>
      </c>
      <c r="M13" s="43"/>
      <c r="N13" s="56"/>
      <c r="O13" s="54"/>
      <c r="P13" s="5"/>
      <c r="Q13" s="41"/>
      <c r="R13" s="41"/>
      <c r="S13" s="4"/>
      <c r="T13" s="4"/>
      <c r="U13" s="4"/>
      <c r="V13" s="4"/>
      <c r="W13" s="12"/>
      <c r="X13" s="4"/>
      <c r="Y13" s="4"/>
      <c r="Z13" s="4"/>
      <c r="AA13" s="4"/>
      <c r="AB13" s="4"/>
      <c r="AC13" s="4"/>
      <c r="AD13" s="4"/>
      <c r="AE13" s="4"/>
    </row>
    <row r="14" spans="1:31" ht="11.25" customHeight="1" thickBot="1">
      <c r="A14" s="16"/>
      <c r="B14" s="18"/>
      <c r="C14" s="18"/>
      <c r="D14" s="29"/>
      <c r="E14" s="71"/>
      <c r="F14" s="30"/>
      <c r="G14" s="30"/>
      <c r="H14" s="28"/>
      <c r="I14" s="51"/>
      <c r="J14" s="27"/>
      <c r="K14" s="17"/>
      <c r="L14" s="111"/>
      <c r="M14" s="44"/>
      <c r="N14" s="59"/>
      <c r="O14" s="16"/>
      <c r="P14" s="5"/>
      <c r="Q14" s="41"/>
      <c r="R14" s="41"/>
      <c r="S14" s="4"/>
      <c r="T14" s="4"/>
      <c r="U14" s="4"/>
      <c r="V14" s="4"/>
      <c r="W14" s="12"/>
      <c r="X14" s="4"/>
      <c r="Y14" s="4"/>
      <c r="Z14" s="4"/>
      <c r="AA14" s="4"/>
      <c r="AB14" s="4"/>
      <c r="AC14" s="4"/>
      <c r="AD14" s="4"/>
      <c r="AE14" s="4"/>
    </row>
    <row r="15" ht="13.5" thickTop="1"/>
    <row r="17" spans="2:13" ht="12.75">
      <c r="B17" s="79" t="s">
        <v>117</v>
      </c>
      <c r="L17" s="112" t="s">
        <v>120</v>
      </c>
      <c r="M17" s="93">
        <v>0.4583333333333333</v>
      </c>
    </row>
    <row r="18" spans="2:12" ht="12.75">
      <c r="B18" s="79" t="s">
        <v>118</v>
      </c>
      <c r="L18" s="112" t="s">
        <v>121</v>
      </c>
    </row>
    <row r="19" spans="2:3" ht="12.75">
      <c r="B19" s="79" t="s">
        <v>119</v>
      </c>
      <c r="C19" s="79"/>
    </row>
    <row r="25" spans="2:17" ht="31.5" customHeight="1">
      <c r="B25" s="36"/>
      <c r="C25" s="133" t="s">
        <v>67</v>
      </c>
      <c r="D25" s="133"/>
      <c r="E25" s="133"/>
      <c r="F25" s="133"/>
      <c r="G25" s="133"/>
      <c r="H25" s="133"/>
      <c r="I25" s="133"/>
      <c r="J25" s="133"/>
      <c r="K25" s="36"/>
      <c r="L25" s="133" t="s">
        <v>31</v>
      </c>
      <c r="M25" s="133"/>
      <c r="N25" s="133"/>
      <c r="O25" s="36"/>
      <c r="P25" s="5"/>
      <c r="Q25" s="1" t="s">
        <v>56</v>
      </c>
    </row>
    <row r="26" spans="1:17" ht="13.5" thickBot="1">
      <c r="A26" s="2" t="s">
        <v>4</v>
      </c>
      <c r="B26" s="2" t="s">
        <v>0</v>
      </c>
      <c r="C26" s="2" t="s">
        <v>6</v>
      </c>
      <c r="D26" s="2" t="s">
        <v>2</v>
      </c>
      <c r="E26" s="2"/>
      <c r="F26" s="2" t="s">
        <v>1</v>
      </c>
      <c r="G26" s="2"/>
      <c r="H26" s="2" t="s">
        <v>38</v>
      </c>
      <c r="I26" s="2"/>
      <c r="J26" s="2" t="s">
        <v>7</v>
      </c>
      <c r="K26" s="2"/>
      <c r="L26" s="2" t="s">
        <v>3</v>
      </c>
      <c r="M26" s="23" t="s">
        <v>8</v>
      </c>
      <c r="N26" s="23" t="s">
        <v>11</v>
      </c>
      <c r="O26" s="2" t="s">
        <v>5</v>
      </c>
      <c r="P26" s="5"/>
      <c r="Q26" s="41"/>
    </row>
    <row r="27" spans="1:17" ht="15" customHeight="1" thickTop="1">
      <c r="A27" s="9">
        <v>1</v>
      </c>
      <c r="B27" s="12">
        <v>58</v>
      </c>
      <c r="C27" s="34" t="s">
        <v>42</v>
      </c>
      <c r="D27" s="31" t="s">
        <v>111</v>
      </c>
      <c r="E27" s="50" t="s">
        <v>23</v>
      </c>
      <c r="F27" s="12"/>
      <c r="G27" s="12"/>
      <c r="H27" s="24" t="s">
        <v>71</v>
      </c>
      <c r="I27" s="12" t="s">
        <v>58</v>
      </c>
      <c r="J27" s="24"/>
      <c r="K27" s="15"/>
      <c r="L27" s="119">
        <v>0.0014224537037037038</v>
      </c>
      <c r="M27" s="39">
        <v>40.966</v>
      </c>
      <c r="N27" s="45">
        <v>0</v>
      </c>
      <c r="O27" s="35" t="s">
        <v>44</v>
      </c>
      <c r="P27" s="5">
        <v>2</v>
      </c>
      <c r="Q27" s="41">
        <v>2.9</v>
      </c>
    </row>
    <row r="28" spans="1:17" ht="15.75" customHeight="1">
      <c r="A28" s="6">
        <v>2</v>
      </c>
      <c r="B28" s="8">
        <v>54</v>
      </c>
      <c r="C28" s="8" t="s">
        <v>43</v>
      </c>
      <c r="D28" s="21" t="s">
        <v>104</v>
      </c>
      <c r="E28" s="47" t="s">
        <v>69</v>
      </c>
      <c r="F28" s="8"/>
      <c r="G28" s="8"/>
      <c r="H28" s="10" t="s">
        <v>71</v>
      </c>
      <c r="I28" s="8" t="s">
        <v>58</v>
      </c>
      <c r="J28" s="10"/>
      <c r="K28" s="13"/>
      <c r="L28" s="119">
        <v>0.001601851851851852</v>
      </c>
      <c r="M28" s="33">
        <v>46.133</v>
      </c>
      <c r="N28" s="45">
        <v>15.5</v>
      </c>
      <c r="O28" s="6" t="s">
        <v>45</v>
      </c>
      <c r="P28" s="5">
        <v>2</v>
      </c>
      <c r="Q28" s="41">
        <v>18.4</v>
      </c>
    </row>
    <row r="29" spans="1:17" ht="15.75" customHeight="1">
      <c r="A29" s="6">
        <v>3</v>
      </c>
      <c r="B29" s="8">
        <v>56</v>
      </c>
      <c r="C29" s="8" t="s">
        <v>42</v>
      </c>
      <c r="D29" s="21" t="s">
        <v>108</v>
      </c>
      <c r="E29" s="47" t="s">
        <v>23</v>
      </c>
      <c r="F29" s="8"/>
      <c r="G29" s="8" t="s">
        <v>70</v>
      </c>
      <c r="H29" s="10" t="s">
        <v>71</v>
      </c>
      <c r="I29" s="8" t="s">
        <v>109</v>
      </c>
      <c r="J29" s="10"/>
      <c r="K29" s="7"/>
      <c r="L29" s="119">
        <v>0.0016512731481481482</v>
      </c>
      <c r="M29" s="33">
        <v>47.556</v>
      </c>
      <c r="N29" s="45">
        <v>19.770000000000003</v>
      </c>
      <c r="O29" s="6" t="s">
        <v>60</v>
      </c>
      <c r="P29" s="5">
        <v>2</v>
      </c>
      <c r="Q29" s="41">
        <v>22.67</v>
      </c>
    </row>
    <row r="30" spans="1:17" ht="15.75" customHeight="1">
      <c r="A30" s="6">
        <v>4</v>
      </c>
      <c r="B30" s="8">
        <v>53</v>
      </c>
      <c r="C30" s="8" t="s">
        <v>43</v>
      </c>
      <c r="D30" s="21" t="s">
        <v>107</v>
      </c>
      <c r="E30" s="47" t="s">
        <v>69</v>
      </c>
      <c r="F30" s="8"/>
      <c r="G30" s="8"/>
      <c r="H30" s="10" t="s">
        <v>71</v>
      </c>
      <c r="I30" s="8" t="s">
        <v>58</v>
      </c>
      <c r="J30" s="10"/>
      <c r="K30" s="13"/>
      <c r="L30" s="119">
        <v>0.0016670138888888889</v>
      </c>
      <c r="M30" s="33">
        <v>48.01</v>
      </c>
      <c r="N30" s="45">
        <v>21.129999999999995</v>
      </c>
      <c r="O30" s="6" t="s">
        <v>60</v>
      </c>
      <c r="P30" s="5">
        <v>2</v>
      </c>
      <c r="Q30" s="41">
        <v>24.03</v>
      </c>
    </row>
    <row r="31" spans="1:17" ht="15.75" customHeight="1">
      <c r="A31" s="6"/>
      <c r="B31" s="8"/>
      <c r="C31" s="8" t="s">
        <v>42</v>
      </c>
      <c r="D31" s="21" t="s">
        <v>105</v>
      </c>
      <c r="E31" s="47" t="s">
        <v>69</v>
      </c>
      <c r="F31" s="8"/>
      <c r="G31" s="8"/>
      <c r="H31" s="10" t="s">
        <v>71</v>
      </c>
      <c r="I31" s="8" t="s">
        <v>49</v>
      </c>
      <c r="J31" s="10"/>
      <c r="K31" s="7"/>
      <c r="L31" s="119" t="s">
        <v>116</v>
      </c>
      <c r="M31" s="33"/>
      <c r="N31" s="45"/>
      <c r="O31" s="6"/>
      <c r="P31" s="5"/>
      <c r="Q31" s="41"/>
    </row>
    <row r="32" spans="1:17" ht="15.75" customHeight="1">
      <c r="A32" s="6"/>
      <c r="B32" s="8"/>
      <c r="C32" s="8" t="s">
        <v>42</v>
      </c>
      <c r="D32" s="21" t="s">
        <v>106</v>
      </c>
      <c r="E32" s="47" t="s">
        <v>69</v>
      </c>
      <c r="F32" s="8"/>
      <c r="G32" s="8" t="s">
        <v>70</v>
      </c>
      <c r="H32" s="10" t="s">
        <v>71</v>
      </c>
      <c r="I32" s="8" t="s">
        <v>58</v>
      </c>
      <c r="J32" s="10"/>
      <c r="K32" s="7"/>
      <c r="L32" s="119" t="s">
        <v>116</v>
      </c>
      <c r="M32" s="33"/>
      <c r="N32" s="45"/>
      <c r="O32" s="6"/>
      <c r="P32" s="5"/>
      <c r="Q32" s="41"/>
    </row>
    <row r="33" spans="1:17" ht="15.75" customHeight="1">
      <c r="A33" s="6"/>
      <c r="B33" s="8"/>
      <c r="C33" s="8" t="s">
        <v>43</v>
      </c>
      <c r="D33" s="21" t="s">
        <v>110</v>
      </c>
      <c r="E33" s="47" t="s">
        <v>23</v>
      </c>
      <c r="F33" s="8"/>
      <c r="G33" s="8"/>
      <c r="H33" s="10" t="s">
        <v>71</v>
      </c>
      <c r="I33" s="8" t="s">
        <v>58</v>
      </c>
      <c r="J33" s="10"/>
      <c r="K33" s="13"/>
      <c r="L33" s="119" t="s">
        <v>116</v>
      </c>
      <c r="M33" s="33"/>
      <c r="N33" s="45"/>
      <c r="O33" s="6"/>
      <c r="P33" s="5"/>
      <c r="Q33" s="41"/>
    </row>
    <row r="34" spans="1:17" ht="13.5" thickBot="1">
      <c r="A34" s="16"/>
      <c r="B34" s="18"/>
      <c r="C34" s="18"/>
      <c r="D34" s="51"/>
      <c r="E34" s="52"/>
      <c r="F34" s="18"/>
      <c r="G34" s="18"/>
      <c r="H34" s="27"/>
      <c r="I34" s="18"/>
      <c r="J34" s="27"/>
      <c r="K34" s="57"/>
      <c r="L34" s="120"/>
      <c r="M34" s="32"/>
      <c r="N34" s="59"/>
      <c r="O34" s="16"/>
      <c r="P34" s="5"/>
      <c r="Q34" s="41"/>
    </row>
    <row r="35" spans="1:17" ht="13.5" thickTop="1">
      <c r="A35" s="9"/>
      <c r="B35" s="12"/>
      <c r="C35" s="12"/>
      <c r="D35" s="37"/>
      <c r="E35" s="58"/>
      <c r="F35" s="38"/>
      <c r="G35" s="38"/>
      <c r="H35" s="25"/>
      <c r="I35" s="24"/>
      <c r="J35" s="24"/>
      <c r="K35" s="14"/>
      <c r="L35" s="121"/>
      <c r="M35" s="66"/>
      <c r="N35" s="62"/>
      <c r="O35" s="9"/>
      <c r="P35" s="5"/>
      <c r="Q35" s="41"/>
    </row>
    <row r="37" spans="2:12" ht="12.75">
      <c r="B37" s="79" t="s">
        <v>130</v>
      </c>
      <c r="L37" s="112" t="s">
        <v>128</v>
      </c>
    </row>
    <row r="38" spans="2:12" ht="12.75">
      <c r="B38" s="79" t="s">
        <v>126</v>
      </c>
      <c r="L38" s="112" t="s">
        <v>129</v>
      </c>
    </row>
    <row r="39" spans="2:3" ht="12.75">
      <c r="B39" s="79" t="s">
        <v>127</v>
      </c>
      <c r="C39" s="79"/>
    </row>
    <row r="40" spans="2:3" ht="12.75">
      <c r="B40" s="79"/>
      <c r="C40" s="79"/>
    </row>
    <row r="41" spans="2:3" ht="12.75">
      <c r="B41" s="79"/>
      <c r="C41" s="79"/>
    </row>
    <row r="42" spans="2:3" ht="12.75">
      <c r="B42" s="79"/>
      <c r="C42" s="79"/>
    </row>
    <row r="43" spans="2:3" ht="12.75">
      <c r="B43" s="79"/>
      <c r="C43" s="79"/>
    </row>
    <row r="46" spans="2:12" ht="12.75">
      <c r="B46" s="79" t="s">
        <v>54</v>
      </c>
      <c r="L46" s="108" t="s">
        <v>122</v>
      </c>
    </row>
  </sheetData>
  <sheetProtection/>
  <mergeCells count="8">
    <mergeCell ref="C25:J25"/>
    <mergeCell ref="L25:N25"/>
    <mergeCell ref="C4:J4"/>
    <mergeCell ref="A1:O1"/>
    <mergeCell ref="A2:O2"/>
    <mergeCell ref="A3:D3"/>
    <mergeCell ref="J3:O3"/>
    <mergeCell ref="L4:N4"/>
  </mergeCells>
  <printOptions/>
  <pageMargins left="0.7086614173228347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tabColor rgb="FF00B0F0"/>
  </sheetPr>
  <dimension ref="A1:AK22"/>
  <sheetViews>
    <sheetView view="pageBreakPreview" zoomScale="130" zoomScaleSheetLayoutView="130" zoomScalePageLayoutView="0" workbookViewId="0" topLeftCell="A2">
      <selection activeCell="A4" sqref="A4:Q11"/>
    </sheetView>
  </sheetViews>
  <sheetFormatPr defaultColWidth="9.140625" defaultRowHeight="12.75"/>
  <cols>
    <col min="1" max="1" width="5.57421875" style="1" customWidth="1"/>
    <col min="2" max="2" width="4.7109375" style="1" customWidth="1"/>
    <col min="3" max="3" width="5.28125" style="1" customWidth="1"/>
    <col min="4" max="4" width="19.421875" style="1" customWidth="1"/>
    <col min="5" max="5" width="12.8515625" style="1" hidden="1" customWidth="1"/>
    <col min="6" max="6" width="8.00390625" style="1" customWidth="1"/>
    <col min="7" max="7" width="22.57421875" style="1" hidden="1" customWidth="1"/>
    <col min="8" max="8" width="16.421875" style="1" customWidth="1"/>
    <col min="9" max="9" width="26.00390625" style="1" hidden="1" customWidth="1"/>
    <col min="10" max="10" width="27.00390625" style="1" hidden="1" customWidth="1"/>
    <col min="11" max="11" width="0.71875" style="1" customWidth="1"/>
    <col min="12" max="12" width="9.28125" style="1" customWidth="1"/>
    <col min="13" max="13" width="7.28125" style="1" hidden="1" customWidth="1"/>
    <col min="14" max="14" width="7.00390625" style="1" customWidth="1"/>
    <col min="15" max="15" width="7.8515625" style="1" customWidth="1"/>
    <col min="16" max="16" width="4.140625" style="1" customWidth="1"/>
    <col min="17" max="17" width="7.28125" style="1" customWidth="1"/>
    <col min="18" max="18" width="10.140625" style="1" bestFit="1" customWidth="1"/>
    <col min="19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24" customHeight="1">
      <c r="A1" s="134" t="str">
        <f>N_sor1</f>
        <v>Соревнования по конькобежному спорту,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1:15" ht="28.5" customHeight="1">
      <c r="A2" s="135" t="str">
        <f>N_sor2</f>
        <v>посвященные памяти ЗМС О.Гончаренко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</row>
    <row r="3" spans="1:15" ht="28.5" customHeight="1">
      <c r="A3" s="136" t="s">
        <v>20</v>
      </c>
      <c r="B3" s="136"/>
      <c r="C3" s="136"/>
      <c r="D3" s="136"/>
      <c r="E3" s="26"/>
      <c r="F3" s="26"/>
      <c r="G3" s="26"/>
      <c r="H3" s="26"/>
      <c r="I3" s="26"/>
      <c r="J3" s="137" t="str">
        <f>D_d1</f>
        <v>08 декабря 2012</v>
      </c>
      <c r="K3" s="140"/>
      <c r="L3" s="140"/>
      <c r="M3" s="140"/>
      <c r="N3" s="140"/>
      <c r="O3" s="140"/>
    </row>
    <row r="4" spans="2:37" ht="41.25" customHeight="1">
      <c r="B4" s="36"/>
      <c r="C4" s="141" t="str">
        <f>N_un</f>
        <v>Юниоры и Мужчины</v>
      </c>
      <c r="D4" s="141"/>
      <c r="E4" s="141"/>
      <c r="F4" s="141"/>
      <c r="G4" s="141"/>
      <c r="H4" s="141"/>
      <c r="I4" s="141"/>
      <c r="J4" s="141"/>
      <c r="K4" s="36"/>
      <c r="L4" s="40" t="s">
        <v>34</v>
      </c>
      <c r="M4" s="36"/>
      <c r="N4" s="36"/>
      <c r="O4" s="36"/>
      <c r="P4" s="3"/>
      <c r="Q4" s="4" t="s">
        <v>39</v>
      </c>
      <c r="R4" s="4"/>
      <c r="U4" s="4"/>
      <c r="V4" s="4"/>
      <c r="W4" s="12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ht="16.5" customHeight="1" thickBot="1">
      <c r="A5" s="2" t="s">
        <v>4</v>
      </c>
      <c r="B5" s="2" t="s">
        <v>0</v>
      </c>
      <c r="C5" s="22" t="s">
        <v>6</v>
      </c>
      <c r="D5" s="2" t="s">
        <v>2</v>
      </c>
      <c r="E5" s="2"/>
      <c r="F5" s="2"/>
      <c r="G5" s="2"/>
      <c r="H5" s="2" t="s">
        <v>38</v>
      </c>
      <c r="I5" s="2"/>
      <c r="J5" s="2" t="s">
        <v>7</v>
      </c>
      <c r="K5" s="2"/>
      <c r="L5" s="23" t="s">
        <v>3</v>
      </c>
      <c r="M5" s="23" t="s">
        <v>8</v>
      </c>
      <c r="N5" s="23" t="s">
        <v>11</v>
      </c>
      <c r="O5" s="2" t="s">
        <v>5</v>
      </c>
      <c r="P5" s="3"/>
      <c r="Q5" s="41"/>
      <c r="R5" s="41"/>
      <c r="U5" s="4"/>
      <c r="V5" s="4"/>
      <c r="W5" s="12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ht="16.5" customHeight="1" thickTop="1">
      <c r="A6" s="6">
        <v>1</v>
      </c>
      <c r="B6" s="8">
        <v>188</v>
      </c>
      <c r="C6" s="8" t="s">
        <v>43</v>
      </c>
      <c r="D6" s="19" t="s">
        <v>96</v>
      </c>
      <c r="E6" s="48"/>
      <c r="F6" s="20"/>
      <c r="G6" s="20"/>
      <c r="H6" s="11" t="s">
        <v>71</v>
      </c>
      <c r="I6" s="11"/>
      <c r="J6" s="11"/>
      <c r="K6" s="55"/>
      <c r="L6" s="68">
        <f>(P6*60+Q6)/86400</f>
        <v>0.0031362268518518523</v>
      </c>
      <c r="M6" s="33"/>
      <c r="N6" s="56">
        <f>(L6-L$6)*86400</f>
        <v>0</v>
      </c>
      <c r="O6" s="6" t="s">
        <v>60</v>
      </c>
      <c r="P6" s="3">
        <v>4</v>
      </c>
      <c r="Q6" s="41">
        <v>30.97</v>
      </c>
      <c r="R6" s="78"/>
      <c r="U6" s="4"/>
      <c r="V6" s="4"/>
      <c r="W6" s="12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6.5" customHeight="1">
      <c r="A7" s="6">
        <v>2</v>
      </c>
      <c r="B7" s="8">
        <v>190</v>
      </c>
      <c r="C7" s="8" t="s">
        <v>42</v>
      </c>
      <c r="D7" s="19" t="s">
        <v>98</v>
      </c>
      <c r="E7" s="48" t="s">
        <v>22</v>
      </c>
      <c r="F7" s="20"/>
      <c r="G7" s="20"/>
      <c r="H7" s="11" t="s">
        <v>79</v>
      </c>
      <c r="I7" s="11" t="s">
        <v>80</v>
      </c>
      <c r="J7" s="11"/>
      <c r="K7" s="10"/>
      <c r="L7" s="68">
        <f>(P7*60+Q7)/86400</f>
        <v>0.003351388888888889</v>
      </c>
      <c r="M7" s="33">
        <f>ROUNDDOWN(L7*86400/6,3)</f>
        <v>48.26</v>
      </c>
      <c r="N7" s="56">
        <f>(L7-L$6)*86400</f>
        <v>18.58999999999997</v>
      </c>
      <c r="O7" s="6" t="s">
        <v>87</v>
      </c>
      <c r="P7" s="3">
        <v>4</v>
      </c>
      <c r="Q7" s="41">
        <v>49.56</v>
      </c>
      <c r="R7" s="41"/>
      <c r="U7" s="4"/>
      <c r="V7" s="4"/>
      <c r="W7" s="12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6.5" customHeight="1">
      <c r="A8" s="6">
        <v>3</v>
      </c>
      <c r="B8" s="8">
        <v>176</v>
      </c>
      <c r="C8" s="8" t="s">
        <v>43</v>
      </c>
      <c r="D8" s="19" t="s">
        <v>78</v>
      </c>
      <c r="E8" s="48" t="s">
        <v>69</v>
      </c>
      <c r="F8" s="20"/>
      <c r="G8" s="20"/>
      <c r="H8" s="11" t="s">
        <v>79</v>
      </c>
      <c r="I8" s="11" t="s">
        <v>80</v>
      </c>
      <c r="J8" s="11"/>
      <c r="K8" s="55"/>
      <c r="L8" s="68">
        <f>(P8*60+Q8)/86400</f>
        <v>0.0034347222222222223</v>
      </c>
      <c r="M8" s="33">
        <f>ROUNDDOWN(L8*86400/6,3)</f>
        <v>49.46</v>
      </c>
      <c r="N8" s="56">
        <f>(L8-L$6)*86400</f>
        <v>25.789999999999967</v>
      </c>
      <c r="O8" s="6" t="s">
        <v>87</v>
      </c>
      <c r="P8" s="3">
        <v>4</v>
      </c>
      <c r="Q8" s="41">
        <v>56.76</v>
      </c>
      <c r="R8" s="41"/>
      <c r="U8" s="4"/>
      <c r="V8" s="4"/>
      <c r="W8" s="12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6.5" customHeight="1">
      <c r="A9" s="6"/>
      <c r="B9" s="8">
        <v>189</v>
      </c>
      <c r="C9" s="8" t="s">
        <v>42</v>
      </c>
      <c r="D9" s="19" t="s">
        <v>99</v>
      </c>
      <c r="E9" s="48" t="s">
        <v>22</v>
      </c>
      <c r="F9" s="20"/>
      <c r="G9" s="20"/>
      <c r="H9" s="11" t="s">
        <v>71</v>
      </c>
      <c r="I9" s="11" t="s">
        <v>76</v>
      </c>
      <c r="J9" s="11"/>
      <c r="K9" s="10"/>
      <c r="L9" s="68" t="s">
        <v>116</v>
      </c>
      <c r="M9" s="33" t="e">
        <f>ROUNDDOWN(L9*86400/6,3)</f>
        <v>#VALUE!</v>
      </c>
      <c r="N9" s="56"/>
      <c r="O9" s="6"/>
      <c r="P9" s="3"/>
      <c r="Q9" s="41"/>
      <c r="R9" s="41"/>
      <c r="U9" s="4"/>
      <c r="V9" s="4"/>
      <c r="W9" s="12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ht="16.5" customHeight="1">
      <c r="A10" s="54"/>
      <c r="B10" s="125">
        <v>182</v>
      </c>
      <c r="C10" s="8" t="s">
        <v>43</v>
      </c>
      <c r="D10" s="126" t="s">
        <v>77</v>
      </c>
      <c r="E10" s="130" t="s">
        <v>69</v>
      </c>
      <c r="F10" s="127"/>
      <c r="G10" s="127"/>
      <c r="H10" s="128" t="s">
        <v>46</v>
      </c>
      <c r="I10" s="128"/>
      <c r="J10" s="128"/>
      <c r="K10" s="131"/>
      <c r="L10" s="68" t="s">
        <v>116</v>
      </c>
      <c r="M10" s="132" t="e">
        <f>ROUNDDOWN(L10*86400/6,3)</f>
        <v>#VALUE!</v>
      </c>
      <c r="N10" s="56"/>
      <c r="O10" s="6"/>
      <c r="P10" s="3"/>
      <c r="Q10" s="41"/>
      <c r="R10" s="41"/>
      <c r="U10" s="4"/>
      <c r="V10" s="4"/>
      <c r="W10" s="12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ht="9.75" customHeight="1" thickBot="1">
      <c r="A11" s="16"/>
      <c r="B11" s="18"/>
      <c r="C11" s="18"/>
      <c r="D11" s="51"/>
      <c r="E11" s="52"/>
      <c r="F11" s="18"/>
      <c r="G11" s="18"/>
      <c r="H11" s="27"/>
      <c r="I11" s="27"/>
      <c r="J11" s="27"/>
      <c r="K11" s="17"/>
      <c r="L11" s="70"/>
      <c r="M11" s="32"/>
      <c r="N11" s="59"/>
      <c r="O11" s="16"/>
      <c r="P11" s="3"/>
      <c r="Q11" s="41"/>
      <c r="R11" s="41"/>
      <c r="U11" s="4"/>
      <c r="V11" s="4"/>
      <c r="W11" s="12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16.5" customHeight="1" thickTop="1">
      <c r="A12" s="9"/>
      <c r="B12" s="12"/>
      <c r="C12" s="12"/>
      <c r="D12" s="37"/>
      <c r="E12" s="58"/>
      <c r="F12" s="38"/>
      <c r="G12" s="38"/>
      <c r="H12" s="25"/>
      <c r="I12" s="25"/>
      <c r="J12" s="25"/>
      <c r="K12" s="61"/>
      <c r="L12" s="46"/>
      <c r="M12" s="66"/>
      <c r="N12" s="62"/>
      <c r="O12" s="9"/>
      <c r="P12" s="3"/>
      <c r="Q12" s="41"/>
      <c r="R12" s="41"/>
      <c r="U12" s="4"/>
      <c r="V12" s="4"/>
      <c r="W12" s="12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4" spans="2:12" ht="12.75">
      <c r="B14" s="79" t="s">
        <v>53</v>
      </c>
      <c r="L14" s="79" t="s">
        <v>147</v>
      </c>
    </row>
    <row r="15" spans="2:12" ht="12.75">
      <c r="B15" s="79" t="s">
        <v>145</v>
      </c>
      <c r="L15" s="79" t="s">
        <v>148</v>
      </c>
    </row>
    <row r="16" spans="2:3" ht="12.75">
      <c r="B16" s="79" t="s">
        <v>146</v>
      </c>
      <c r="C16" s="79"/>
    </row>
    <row r="22" spans="1:15" ht="12.75">
      <c r="A22" s="138" t="s">
        <v>54</v>
      </c>
      <c r="B22" s="138"/>
      <c r="C22" s="138"/>
      <c r="D22" s="138"/>
      <c r="L22" s="142" t="s">
        <v>55</v>
      </c>
      <c r="M22" s="142"/>
      <c r="N22" s="142"/>
      <c r="O22" s="142"/>
    </row>
  </sheetData>
  <sheetProtection/>
  <mergeCells count="7">
    <mergeCell ref="A22:D22"/>
    <mergeCell ref="L22:O22"/>
    <mergeCell ref="C4:J4"/>
    <mergeCell ref="A1:O1"/>
    <mergeCell ref="A2:O2"/>
    <mergeCell ref="A3:D3"/>
    <mergeCell ref="J3:O3"/>
  </mergeCells>
  <printOptions/>
  <pageMargins left="0.7086614173228347" right="0.3937007874015748" top="0.3937007874015748" bottom="0.3937007874015748" header="0.5118110236220472" footer="0.196850393700787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rgb="FFFF0000"/>
  </sheetPr>
  <dimension ref="A1:AK24"/>
  <sheetViews>
    <sheetView tabSelected="1" view="pageBreakPreview" zoomScale="145" zoomScaleSheetLayoutView="145" workbookViewId="0" topLeftCell="A1">
      <selection activeCell="H22" sqref="H22"/>
    </sheetView>
  </sheetViews>
  <sheetFormatPr defaultColWidth="9.140625" defaultRowHeight="12.75"/>
  <cols>
    <col min="1" max="1" width="5.57421875" style="1" customWidth="1"/>
    <col min="2" max="2" width="4.7109375" style="1" customWidth="1"/>
    <col min="3" max="3" width="7.28125" style="1" customWidth="1"/>
    <col min="4" max="4" width="20.421875" style="1" customWidth="1"/>
    <col min="5" max="5" width="0.71875" style="1" hidden="1" customWidth="1"/>
    <col min="6" max="6" width="6.8515625" style="1" customWidth="1"/>
    <col min="7" max="7" width="27.28125" style="1" hidden="1" customWidth="1"/>
    <col min="8" max="8" width="18.57421875" style="1" customWidth="1"/>
    <col min="9" max="9" width="29.8515625" style="1" hidden="1" customWidth="1"/>
    <col min="10" max="10" width="17.28125" style="1" hidden="1" customWidth="1"/>
    <col min="11" max="11" width="0.71875" style="1" hidden="1" customWidth="1"/>
    <col min="12" max="12" width="9.7109375" style="107" customWidth="1"/>
    <col min="13" max="13" width="0.85546875" style="1" hidden="1" customWidth="1"/>
    <col min="14" max="15" width="7.140625" style="1" customWidth="1"/>
    <col min="16" max="16" width="4.140625" style="1" customWidth="1"/>
    <col min="17" max="17" width="7.57421875" style="1" customWidth="1"/>
    <col min="18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26.25" customHeight="1">
      <c r="A1" s="134" t="str">
        <f>N_sor1</f>
        <v>Соревнования по конькобежному спорту,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1:15" ht="28.5" customHeight="1">
      <c r="A2" s="135" t="str">
        <f>N_sor2</f>
        <v>посвященные памяти ЗМС О.Гончаренко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</row>
    <row r="3" spans="1:15" ht="32.25" customHeight="1">
      <c r="A3" s="136" t="s">
        <v>20</v>
      </c>
      <c r="B3" s="136"/>
      <c r="C3" s="136"/>
      <c r="D3" s="136"/>
      <c r="E3" s="26"/>
      <c r="F3" s="26"/>
      <c r="G3" s="26"/>
      <c r="H3" s="26"/>
      <c r="I3" s="26"/>
      <c r="J3" s="137" t="str">
        <f>D_d1</f>
        <v>08 декабря 2012</v>
      </c>
      <c r="K3" s="140"/>
      <c r="L3" s="140"/>
      <c r="M3" s="140"/>
      <c r="N3" s="140"/>
      <c r="O3" s="140"/>
    </row>
    <row r="4" spans="2:37" ht="25.5" customHeight="1">
      <c r="B4" s="36"/>
      <c r="C4" s="133" t="str">
        <f>N_dev</f>
        <v>Юниорки и Женщины</v>
      </c>
      <c r="D4" s="133"/>
      <c r="E4" s="133"/>
      <c r="F4" s="133"/>
      <c r="G4" s="133"/>
      <c r="H4" s="133"/>
      <c r="I4" s="133"/>
      <c r="J4" s="133"/>
      <c r="K4" s="36"/>
      <c r="L4" s="133" t="str">
        <f>const!C10</f>
        <v>1500 метров</v>
      </c>
      <c r="M4" s="133"/>
      <c r="N4" s="133"/>
      <c r="O4" s="36"/>
      <c r="P4" s="5"/>
      <c r="Q4" s="1" t="s">
        <v>56</v>
      </c>
      <c r="U4" s="4"/>
      <c r="V4" s="4"/>
      <c r="W4" s="12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ht="16.5" customHeight="1" thickBot="1">
      <c r="A5" s="2" t="s">
        <v>4</v>
      </c>
      <c r="B5" s="2" t="s">
        <v>0</v>
      </c>
      <c r="C5" s="2" t="s">
        <v>6</v>
      </c>
      <c r="D5" s="2" t="s">
        <v>2</v>
      </c>
      <c r="E5" s="2"/>
      <c r="F5" s="2" t="s">
        <v>1</v>
      </c>
      <c r="G5" s="2"/>
      <c r="H5" s="2" t="s">
        <v>38</v>
      </c>
      <c r="I5" s="2"/>
      <c r="J5" s="2" t="s">
        <v>7</v>
      </c>
      <c r="K5" s="2"/>
      <c r="L5" s="2" t="s">
        <v>3</v>
      </c>
      <c r="M5" s="23" t="s">
        <v>8</v>
      </c>
      <c r="N5" s="23" t="s">
        <v>11</v>
      </c>
      <c r="O5" s="2" t="s">
        <v>5</v>
      </c>
      <c r="P5" s="5"/>
      <c r="Q5" s="41"/>
      <c r="R5" s="41"/>
      <c r="U5" s="4"/>
      <c r="V5" s="4"/>
      <c r="W5" s="12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ht="15.75" customHeight="1" thickTop="1">
      <c r="A6" s="9">
        <v>1</v>
      </c>
      <c r="B6" s="12">
        <v>58</v>
      </c>
      <c r="C6" s="34" t="s">
        <v>42</v>
      </c>
      <c r="D6" s="31" t="s">
        <v>111</v>
      </c>
      <c r="E6" s="50" t="s">
        <v>23</v>
      </c>
      <c r="F6" s="12"/>
      <c r="G6" s="12"/>
      <c r="H6" s="24" t="s">
        <v>71</v>
      </c>
      <c r="I6" s="12" t="s">
        <v>58</v>
      </c>
      <c r="J6" s="24"/>
      <c r="K6" s="15"/>
      <c r="L6" s="119">
        <f>(P6*60+Q6)/86400</f>
        <v>0.0014224537037037038</v>
      </c>
      <c r="M6" s="39">
        <f>ROUNDDOWN(L6*86400/3,3)</f>
        <v>40.966</v>
      </c>
      <c r="N6" s="45">
        <f>(L6-L$6)*86400</f>
        <v>0</v>
      </c>
      <c r="O6" s="35" t="s">
        <v>44</v>
      </c>
      <c r="P6" s="5">
        <v>2</v>
      </c>
      <c r="Q6" s="95">
        <v>2.9</v>
      </c>
      <c r="R6" s="41"/>
      <c r="U6" s="4"/>
      <c r="V6" s="4"/>
      <c r="W6" s="12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5.75" customHeight="1">
      <c r="A7" s="6">
        <v>2</v>
      </c>
      <c r="B7" s="8">
        <v>54</v>
      </c>
      <c r="C7" s="8" t="s">
        <v>43</v>
      </c>
      <c r="D7" s="21" t="s">
        <v>104</v>
      </c>
      <c r="E7" s="47" t="s">
        <v>69</v>
      </c>
      <c r="F7" s="8"/>
      <c r="G7" s="8"/>
      <c r="H7" s="10" t="s">
        <v>71</v>
      </c>
      <c r="I7" s="8" t="s">
        <v>58</v>
      </c>
      <c r="J7" s="10"/>
      <c r="K7" s="13"/>
      <c r="L7" s="119">
        <f>(P7*60+Q7)/86400</f>
        <v>0.001601851851851852</v>
      </c>
      <c r="M7" s="33">
        <f>ROUNDDOWN(L7*86400/3,3)</f>
        <v>46.133</v>
      </c>
      <c r="N7" s="45">
        <f>(L7-L$6)*86400</f>
        <v>15.5</v>
      </c>
      <c r="O7" s="6" t="s">
        <v>45</v>
      </c>
      <c r="P7" s="5">
        <v>2</v>
      </c>
      <c r="Q7" s="95">
        <v>18.4</v>
      </c>
      <c r="R7" s="41"/>
      <c r="U7" s="4"/>
      <c r="V7" s="4"/>
      <c r="W7" s="12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5.75" customHeight="1">
      <c r="A8" s="6">
        <v>3</v>
      </c>
      <c r="B8" s="8">
        <v>56</v>
      </c>
      <c r="C8" s="8" t="s">
        <v>42</v>
      </c>
      <c r="D8" s="21" t="s">
        <v>108</v>
      </c>
      <c r="E8" s="47" t="s">
        <v>23</v>
      </c>
      <c r="F8" s="8"/>
      <c r="G8" s="8" t="s">
        <v>70</v>
      </c>
      <c r="H8" s="10" t="s">
        <v>71</v>
      </c>
      <c r="I8" s="8" t="s">
        <v>109</v>
      </c>
      <c r="J8" s="10"/>
      <c r="K8" s="7"/>
      <c r="L8" s="119">
        <f>(P8*60+Q8)/86400</f>
        <v>0.0016512731481481482</v>
      </c>
      <c r="M8" s="33">
        <f>ROUNDDOWN(L8*86400/3,3)</f>
        <v>47.556</v>
      </c>
      <c r="N8" s="45">
        <f>(L8-L$6)*86400</f>
        <v>19.770000000000003</v>
      </c>
      <c r="O8" s="6" t="s">
        <v>60</v>
      </c>
      <c r="P8" s="5">
        <v>2</v>
      </c>
      <c r="Q8" s="95">
        <v>22.67</v>
      </c>
      <c r="R8" s="41"/>
      <c r="U8" s="4"/>
      <c r="V8" s="4"/>
      <c r="W8" s="12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5.75" customHeight="1">
      <c r="A9" s="6">
        <v>4</v>
      </c>
      <c r="B9" s="8">
        <v>53</v>
      </c>
      <c r="C9" s="8" t="s">
        <v>43</v>
      </c>
      <c r="D9" s="21" t="s">
        <v>107</v>
      </c>
      <c r="E9" s="47" t="s">
        <v>69</v>
      </c>
      <c r="F9" s="8"/>
      <c r="G9" s="8"/>
      <c r="H9" s="10" t="s">
        <v>71</v>
      </c>
      <c r="I9" s="8" t="s">
        <v>58</v>
      </c>
      <c r="J9" s="10"/>
      <c r="K9" s="13"/>
      <c r="L9" s="119">
        <f>(P9*60+Q9)/86400</f>
        <v>0.0016670138888888889</v>
      </c>
      <c r="M9" s="33">
        <f>ROUNDDOWN(L9*86400/3,3)</f>
        <v>48.01</v>
      </c>
      <c r="N9" s="45">
        <f>(L9-L$6)*86400</f>
        <v>21.129999999999995</v>
      </c>
      <c r="O9" s="6" t="s">
        <v>60</v>
      </c>
      <c r="P9" s="5">
        <v>2</v>
      </c>
      <c r="Q9" s="95">
        <v>24.03</v>
      </c>
      <c r="R9" s="41"/>
      <c r="U9" s="4"/>
      <c r="V9" s="4"/>
      <c r="W9" s="12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ht="15.75" customHeight="1">
      <c r="A10" s="6"/>
      <c r="B10" s="8"/>
      <c r="C10" s="8" t="s">
        <v>42</v>
      </c>
      <c r="D10" s="21" t="s">
        <v>105</v>
      </c>
      <c r="E10" s="47" t="s">
        <v>69</v>
      </c>
      <c r="F10" s="8"/>
      <c r="G10" s="8"/>
      <c r="H10" s="10" t="s">
        <v>71</v>
      </c>
      <c r="I10" s="8" t="s">
        <v>49</v>
      </c>
      <c r="J10" s="10"/>
      <c r="K10" s="7"/>
      <c r="L10" s="119" t="s">
        <v>116</v>
      </c>
      <c r="M10" s="33"/>
      <c r="N10" s="45"/>
      <c r="O10" s="6"/>
      <c r="P10" s="5"/>
      <c r="Q10" s="95"/>
      <c r="R10" s="41"/>
      <c r="U10" s="4"/>
      <c r="V10" s="4"/>
      <c r="W10" s="12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ht="15.75" customHeight="1">
      <c r="A11" s="6"/>
      <c r="B11" s="8"/>
      <c r="C11" s="8" t="s">
        <v>42</v>
      </c>
      <c r="D11" s="21" t="s">
        <v>106</v>
      </c>
      <c r="E11" s="47" t="s">
        <v>69</v>
      </c>
      <c r="F11" s="8"/>
      <c r="G11" s="8" t="s">
        <v>70</v>
      </c>
      <c r="H11" s="10" t="s">
        <v>71</v>
      </c>
      <c r="I11" s="8" t="s">
        <v>58</v>
      </c>
      <c r="J11" s="10"/>
      <c r="K11" s="7"/>
      <c r="L11" s="119" t="s">
        <v>116</v>
      </c>
      <c r="M11" s="33"/>
      <c r="N11" s="45"/>
      <c r="O11" s="6"/>
      <c r="P11" s="5"/>
      <c r="Q11" s="95"/>
      <c r="R11" s="41"/>
      <c r="U11" s="4"/>
      <c r="V11" s="4"/>
      <c r="W11" s="12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15.75" customHeight="1">
      <c r="A12" s="6"/>
      <c r="B12" s="8"/>
      <c r="C12" s="8" t="s">
        <v>43</v>
      </c>
      <c r="D12" s="21" t="s">
        <v>110</v>
      </c>
      <c r="E12" s="47" t="s">
        <v>23</v>
      </c>
      <c r="F12" s="8"/>
      <c r="G12" s="8"/>
      <c r="H12" s="10" t="s">
        <v>71</v>
      </c>
      <c r="I12" s="8" t="s">
        <v>58</v>
      </c>
      <c r="J12" s="10"/>
      <c r="K12" s="13"/>
      <c r="L12" s="119" t="s">
        <v>116</v>
      </c>
      <c r="M12" s="33"/>
      <c r="N12" s="45"/>
      <c r="O12" s="6"/>
      <c r="P12" s="5"/>
      <c r="Q12" s="95"/>
      <c r="R12" s="41"/>
      <c r="U12" s="4"/>
      <c r="V12" s="4"/>
      <c r="W12" s="12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ht="5.25" customHeight="1" thickBot="1">
      <c r="A13" s="16"/>
      <c r="B13" s="18"/>
      <c r="C13" s="18"/>
      <c r="D13" s="51"/>
      <c r="E13" s="52"/>
      <c r="F13" s="18"/>
      <c r="G13" s="18"/>
      <c r="H13" s="27"/>
      <c r="I13" s="18"/>
      <c r="J13" s="27"/>
      <c r="K13" s="57"/>
      <c r="L13" s="120"/>
      <c r="M13" s="32"/>
      <c r="N13" s="59"/>
      <c r="O13" s="16"/>
      <c r="P13" s="5"/>
      <c r="Q13" s="41"/>
      <c r="R13" s="41"/>
      <c r="U13" s="4"/>
      <c r="V13" s="4"/>
      <c r="W13" s="12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ht="5.25" customHeight="1" thickTop="1">
      <c r="A14" s="9"/>
      <c r="B14" s="12"/>
      <c r="C14" s="12"/>
      <c r="D14" s="37"/>
      <c r="E14" s="58"/>
      <c r="F14" s="38"/>
      <c r="G14" s="38"/>
      <c r="H14" s="25"/>
      <c r="I14" s="24"/>
      <c r="J14" s="24"/>
      <c r="K14" s="14"/>
      <c r="L14" s="121"/>
      <c r="M14" s="66"/>
      <c r="N14" s="62"/>
      <c r="O14" s="9"/>
      <c r="P14" s="5"/>
      <c r="Q14" s="41"/>
      <c r="R14" s="41"/>
      <c r="U14" s="4"/>
      <c r="V14" s="4"/>
      <c r="W14" s="12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6" spans="2:12" ht="12.75">
      <c r="B16" s="79" t="s">
        <v>117</v>
      </c>
      <c r="L16" s="112" t="s">
        <v>128</v>
      </c>
    </row>
    <row r="17" spans="2:12" ht="12.75">
      <c r="B17" s="79" t="s">
        <v>126</v>
      </c>
      <c r="L17" s="112" t="s">
        <v>129</v>
      </c>
    </row>
    <row r="18" spans="2:3" ht="12.75">
      <c r="B18" s="79" t="s">
        <v>127</v>
      </c>
      <c r="C18" s="79"/>
    </row>
    <row r="19" spans="2:3" ht="12.75">
      <c r="B19" s="79"/>
      <c r="C19" s="79"/>
    </row>
    <row r="20" spans="2:3" ht="12.75">
      <c r="B20" s="79"/>
      <c r="C20" s="79"/>
    </row>
    <row r="21" spans="2:3" ht="12.75">
      <c r="B21" s="79"/>
      <c r="C21" s="79"/>
    </row>
    <row r="24" spans="1:15" ht="12.75">
      <c r="A24" s="138" t="s">
        <v>54</v>
      </c>
      <c r="B24" s="138"/>
      <c r="C24" s="138"/>
      <c r="D24" s="138"/>
      <c r="L24" s="139" t="s">
        <v>55</v>
      </c>
      <c r="M24" s="139"/>
      <c r="N24" s="139"/>
      <c r="O24" s="139"/>
    </row>
  </sheetData>
  <sheetProtection/>
  <mergeCells count="8">
    <mergeCell ref="A24:D24"/>
    <mergeCell ref="L24:O24"/>
    <mergeCell ref="L4:N4"/>
    <mergeCell ref="C4:J4"/>
    <mergeCell ref="A1:O1"/>
    <mergeCell ref="A2:O2"/>
    <mergeCell ref="A3:D3"/>
    <mergeCell ref="J3:O3"/>
  </mergeCells>
  <printOptions/>
  <pageMargins left="0.7086614173228347" right="0.3937007874015748" top="0.3937007874015748" bottom="0.3937007874015748" header="0.5118110236220472" footer="0.196850393700787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tabColor rgb="FF00B0F0"/>
  </sheetPr>
  <dimension ref="A1:AE32"/>
  <sheetViews>
    <sheetView view="pageBreakPreview" zoomScale="130" zoomScaleSheetLayoutView="130" workbookViewId="0" topLeftCell="A4">
      <selection activeCell="O19" sqref="O19"/>
    </sheetView>
  </sheetViews>
  <sheetFormatPr defaultColWidth="9.140625" defaultRowHeight="12.75"/>
  <cols>
    <col min="1" max="1" width="5.57421875" style="1" customWidth="1"/>
    <col min="2" max="2" width="4.7109375" style="1" customWidth="1"/>
    <col min="3" max="3" width="6.140625" style="1" customWidth="1"/>
    <col min="4" max="4" width="23.28125" style="1" customWidth="1"/>
    <col min="5" max="5" width="7.421875" style="1" hidden="1" customWidth="1"/>
    <col min="6" max="6" width="6.28125" style="1" hidden="1" customWidth="1"/>
    <col min="7" max="7" width="26.140625" style="1" hidden="1" customWidth="1"/>
    <col min="8" max="8" width="17.140625" style="1" customWidth="1"/>
    <col min="9" max="9" width="22.7109375" style="1" hidden="1" customWidth="1"/>
    <col min="10" max="10" width="15.28125" style="1" hidden="1" customWidth="1"/>
    <col min="11" max="11" width="0.71875" style="1" customWidth="1"/>
    <col min="12" max="12" width="13.00390625" style="107" customWidth="1"/>
    <col min="13" max="13" width="5.7109375" style="1" hidden="1" customWidth="1"/>
    <col min="14" max="14" width="8.00390625" style="107" customWidth="1"/>
    <col min="15" max="15" width="8.8515625" style="1" customWidth="1"/>
    <col min="16" max="16" width="2.8515625" style="1" customWidth="1"/>
    <col min="17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25.5" customHeight="1">
      <c r="A1" s="134" t="str">
        <f>N_sor1</f>
        <v>Соревнования по конькобежному спорту,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1:15" ht="25.5" customHeight="1">
      <c r="A2" s="135" t="str">
        <f>N_sor2</f>
        <v>посвященные памяти ЗМС О.Гончаренко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</row>
    <row r="3" spans="1:15" ht="30" customHeight="1">
      <c r="A3" s="136" t="s">
        <v>20</v>
      </c>
      <c r="B3" s="136"/>
      <c r="C3" s="136"/>
      <c r="D3" s="136"/>
      <c r="E3" s="26"/>
      <c r="F3" s="26"/>
      <c r="G3" s="26"/>
      <c r="H3" s="26"/>
      <c r="I3" s="26"/>
      <c r="J3" s="137" t="str">
        <f>D_d2</f>
        <v>09 декабря 2012</v>
      </c>
      <c r="K3" s="140"/>
      <c r="L3" s="140"/>
      <c r="M3" s="140"/>
      <c r="N3" s="140"/>
      <c r="O3" s="140"/>
    </row>
    <row r="4" spans="2:31" ht="24" customHeight="1">
      <c r="B4" s="36"/>
      <c r="C4" s="133" t="str">
        <f>N_un</f>
        <v>Юниоры и Мужчины</v>
      </c>
      <c r="D4" s="133"/>
      <c r="E4" s="133"/>
      <c r="F4" s="133"/>
      <c r="G4" s="133"/>
      <c r="H4" s="133"/>
      <c r="I4" s="133"/>
      <c r="J4" s="133"/>
      <c r="K4" s="36"/>
      <c r="L4" s="133" t="s">
        <v>31</v>
      </c>
      <c r="M4" s="133"/>
      <c r="N4" s="103"/>
      <c r="O4" s="36"/>
      <c r="P4" s="3"/>
      <c r="Q4" s="4" t="s">
        <v>40</v>
      </c>
      <c r="R4" s="4"/>
      <c r="S4" s="4"/>
      <c r="T4" s="4"/>
      <c r="U4" s="4"/>
      <c r="V4" s="4"/>
      <c r="W4" s="12"/>
      <c r="X4" s="4"/>
      <c r="Y4" s="4"/>
      <c r="Z4" s="4"/>
      <c r="AA4" s="4"/>
      <c r="AB4" s="4"/>
      <c r="AC4" s="4"/>
      <c r="AD4" s="4"/>
      <c r="AE4" s="4"/>
    </row>
    <row r="5" spans="1:31" ht="16.5" customHeight="1" thickBot="1">
      <c r="A5" s="2" t="s">
        <v>4</v>
      </c>
      <c r="B5" s="2" t="s">
        <v>0</v>
      </c>
      <c r="C5" s="22" t="s">
        <v>6</v>
      </c>
      <c r="D5" s="2" t="s">
        <v>2</v>
      </c>
      <c r="E5" s="2"/>
      <c r="F5" s="2" t="s">
        <v>1</v>
      </c>
      <c r="G5" s="2"/>
      <c r="H5" s="2" t="s">
        <v>38</v>
      </c>
      <c r="I5" s="2"/>
      <c r="J5" s="2" t="s">
        <v>7</v>
      </c>
      <c r="K5" s="2"/>
      <c r="L5" s="2" t="s">
        <v>3</v>
      </c>
      <c r="M5" s="23" t="s">
        <v>8</v>
      </c>
      <c r="N5" s="2" t="s">
        <v>11</v>
      </c>
      <c r="O5" s="2" t="s">
        <v>5</v>
      </c>
      <c r="P5" s="3"/>
      <c r="Q5" s="41"/>
      <c r="R5" s="41"/>
      <c r="S5" s="4"/>
      <c r="T5" s="4"/>
      <c r="U5" s="4"/>
      <c r="V5" s="4"/>
      <c r="W5" s="12"/>
      <c r="X5" s="4"/>
      <c r="Y5" s="4"/>
      <c r="Z5" s="4"/>
      <c r="AA5" s="4"/>
      <c r="AB5" s="4"/>
      <c r="AC5" s="4"/>
      <c r="AD5" s="4"/>
      <c r="AE5" s="4"/>
    </row>
    <row r="6" spans="1:31" ht="15.75" customHeight="1" thickTop="1">
      <c r="A6" s="9">
        <v>1</v>
      </c>
      <c r="B6" s="53">
        <v>189</v>
      </c>
      <c r="C6" s="53" t="s">
        <v>42</v>
      </c>
      <c r="D6" s="63" t="s">
        <v>99</v>
      </c>
      <c r="E6" s="64" t="s">
        <v>22</v>
      </c>
      <c r="F6" s="65"/>
      <c r="G6" s="65"/>
      <c r="H6" s="60" t="s">
        <v>71</v>
      </c>
      <c r="I6" s="25" t="s">
        <v>76</v>
      </c>
      <c r="J6" s="25"/>
      <c r="K6" s="72"/>
      <c r="L6" s="119">
        <f aca="true" t="shared" si="0" ref="L6:L17">(P6*60+Q6)/86400</f>
        <v>0.001331712962962963</v>
      </c>
      <c r="M6" s="33">
        <f aca="true" t="shared" si="1" ref="M6:M17">ROUNDDOWN(L6*86400/3,3)</f>
        <v>38.353</v>
      </c>
      <c r="N6" s="123">
        <f aca="true" t="shared" si="2" ref="N6:N17">(L6-L$6)*86400</f>
        <v>0</v>
      </c>
      <c r="O6" s="6" t="s">
        <v>44</v>
      </c>
      <c r="P6" s="3">
        <v>1</v>
      </c>
      <c r="Q6" s="41">
        <v>55.06</v>
      </c>
      <c r="R6" s="41"/>
      <c r="S6" s="4"/>
      <c r="T6" s="4"/>
      <c r="U6" s="4"/>
      <c r="V6" s="4"/>
      <c r="W6" s="12"/>
      <c r="X6" s="4"/>
      <c r="Y6" s="4"/>
      <c r="Z6" s="4"/>
      <c r="AA6" s="4"/>
      <c r="AB6" s="4"/>
      <c r="AC6" s="4"/>
      <c r="AD6" s="4"/>
      <c r="AE6" s="4"/>
    </row>
    <row r="7" spans="1:31" ht="15.75" customHeight="1">
      <c r="A7" s="6">
        <v>2</v>
      </c>
      <c r="B7" s="8">
        <v>192</v>
      </c>
      <c r="C7" s="8" t="s">
        <v>43</v>
      </c>
      <c r="D7" s="19" t="s">
        <v>115</v>
      </c>
      <c r="E7" s="48" t="s">
        <v>22</v>
      </c>
      <c r="F7" s="20"/>
      <c r="G7" s="20"/>
      <c r="H7" s="11" t="s">
        <v>71</v>
      </c>
      <c r="I7" s="11" t="s">
        <v>76</v>
      </c>
      <c r="J7" s="11"/>
      <c r="K7" s="55"/>
      <c r="L7" s="119">
        <f t="shared" si="0"/>
        <v>0.0013329861111111112</v>
      </c>
      <c r="M7" s="33">
        <f t="shared" si="1"/>
        <v>38.39</v>
      </c>
      <c r="N7" s="123">
        <f t="shared" si="2"/>
        <v>0.1100000000000087</v>
      </c>
      <c r="O7" s="6" t="s">
        <v>44</v>
      </c>
      <c r="P7" s="3">
        <v>1</v>
      </c>
      <c r="Q7" s="41">
        <v>55.17</v>
      </c>
      <c r="R7" s="41"/>
      <c r="S7" s="4"/>
      <c r="T7" s="4"/>
      <c r="U7" s="4"/>
      <c r="V7" s="4"/>
      <c r="W7" s="12"/>
      <c r="X7" s="4"/>
      <c r="Y7" s="4"/>
      <c r="Z7" s="4"/>
      <c r="AA7" s="4"/>
      <c r="AB7" s="4"/>
      <c r="AC7" s="4"/>
      <c r="AD7" s="4"/>
      <c r="AE7" s="4"/>
    </row>
    <row r="8" spans="1:31" ht="15.75" customHeight="1">
      <c r="A8" s="6">
        <v>3</v>
      </c>
      <c r="B8" s="8">
        <v>184</v>
      </c>
      <c r="C8" s="8" t="s">
        <v>43</v>
      </c>
      <c r="D8" s="19" t="s">
        <v>75</v>
      </c>
      <c r="E8" s="48" t="s">
        <v>69</v>
      </c>
      <c r="F8" s="20"/>
      <c r="G8" s="20"/>
      <c r="H8" s="11" t="s">
        <v>71</v>
      </c>
      <c r="I8" s="11" t="s">
        <v>76</v>
      </c>
      <c r="J8" s="11"/>
      <c r="K8" s="55"/>
      <c r="L8" s="119">
        <f t="shared" si="0"/>
        <v>0.0014248842592592592</v>
      </c>
      <c r="M8" s="33">
        <f t="shared" si="1"/>
        <v>41.036</v>
      </c>
      <c r="N8" s="123">
        <f t="shared" si="2"/>
        <v>8.049999999999999</v>
      </c>
      <c r="O8" s="6" t="s">
        <v>45</v>
      </c>
      <c r="P8" s="3">
        <v>2</v>
      </c>
      <c r="Q8" s="41">
        <v>3.11</v>
      </c>
      <c r="R8" s="41"/>
      <c r="S8" s="4"/>
      <c r="T8" s="4"/>
      <c r="U8" s="4"/>
      <c r="V8" s="4"/>
      <c r="W8" s="12"/>
      <c r="X8" s="4"/>
      <c r="Y8" s="4"/>
      <c r="Z8" s="4"/>
      <c r="AA8" s="4"/>
      <c r="AB8" s="4"/>
      <c r="AC8" s="4"/>
      <c r="AD8" s="4"/>
      <c r="AE8" s="4"/>
    </row>
    <row r="9" spans="1:31" ht="15.75" customHeight="1">
      <c r="A9" s="6">
        <v>4</v>
      </c>
      <c r="B9" s="8">
        <v>177</v>
      </c>
      <c r="C9" s="8" t="s">
        <v>43</v>
      </c>
      <c r="D9" s="19" t="s">
        <v>84</v>
      </c>
      <c r="E9" s="48" t="s">
        <v>69</v>
      </c>
      <c r="F9" s="20"/>
      <c r="G9" s="20" t="s">
        <v>70</v>
      </c>
      <c r="H9" s="11" t="s">
        <v>71</v>
      </c>
      <c r="I9" s="11" t="s">
        <v>58</v>
      </c>
      <c r="J9" s="11"/>
      <c r="K9" s="55"/>
      <c r="L9" s="119">
        <f t="shared" si="0"/>
        <v>0.0014269675925925927</v>
      </c>
      <c r="M9" s="33">
        <f t="shared" si="1"/>
        <v>41.096</v>
      </c>
      <c r="N9" s="123">
        <f t="shared" si="2"/>
        <v>8.230000000000016</v>
      </c>
      <c r="O9" s="6" t="s">
        <v>45</v>
      </c>
      <c r="P9" s="3">
        <v>2</v>
      </c>
      <c r="Q9" s="41">
        <v>3.29</v>
      </c>
      <c r="R9" s="41"/>
      <c r="S9" s="4"/>
      <c r="T9" s="4"/>
      <c r="U9" s="4"/>
      <c r="V9" s="4"/>
      <c r="W9" s="12"/>
      <c r="X9" s="4"/>
      <c r="Y9" s="4"/>
      <c r="Z9" s="4"/>
      <c r="AA9" s="4"/>
      <c r="AB9" s="4"/>
      <c r="AC9" s="4"/>
      <c r="AD9" s="4"/>
      <c r="AE9" s="4"/>
    </row>
    <row r="10" spans="1:31" ht="15.75" customHeight="1">
      <c r="A10" s="6">
        <v>5</v>
      </c>
      <c r="B10" s="8">
        <v>179</v>
      </c>
      <c r="C10" s="8" t="s">
        <v>42</v>
      </c>
      <c r="D10" s="19" t="s">
        <v>85</v>
      </c>
      <c r="E10" s="48" t="s">
        <v>69</v>
      </c>
      <c r="F10" s="20" t="s">
        <v>60</v>
      </c>
      <c r="G10" s="20" t="s">
        <v>70</v>
      </c>
      <c r="H10" s="11" t="s">
        <v>71</v>
      </c>
      <c r="I10" s="11" t="s">
        <v>49</v>
      </c>
      <c r="J10" s="11"/>
      <c r="K10" s="10"/>
      <c r="L10" s="119">
        <f t="shared" si="0"/>
        <v>0.0014305555555555556</v>
      </c>
      <c r="M10" s="33">
        <f t="shared" si="1"/>
        <v>41.2</v>
      </c>
      <c r="N10" s="123">
        <f t="shared" si="2"/>
        <v>8.540000000000004</v>
      </c>
      <c r="O10" s="6" t="s">
        <v>45</v>
      </c>
      <c r="P10" s="3">
        <v>2</v>
      </c>
      <c r="Q10" s="41">
        <v>3.6</v>
      </c>
      <c r="R10" s="41"/>
      <c r="S10" s="4"/>
      <c r="T10" s="4"/>
      <c r="U10" s="4"/>
      <c r="V10" s="4"/>
      <c r="W10" s="12"/>
      <c r="X10" s="4"/>
      <c r="Y10" s="4"/>
      <c r="Z10" s="4"/>
      <c r="AA10" s="4"/>
      <c r="AB10" s="4"/>
      <c r="AC10" s="4"/>
      <c r="AD10" s="4"/>
      <c r="AE10" s="4"/>
    </row>
    <row r="11" spans="1:31" ht="15.75" customHeight="1">
      <c r="A11" s="6">
        <v>6</v>
      </c>
      <c r="B11" s="8">
        <v>187</v>
      </c>
      <c r="C11" s="8" t="s">
        <v>43</v>
      </c>
      <c r="D11" s="19" t="s">
        <v>93</v>
      </c>
      <c r="E11" s="48" t="s">
        <v>22</v>
      </c>
      <c r="F11" s="20" t="s">
        <v>45</v>
      </c>
      <c r="G11" s="20" t="s">
        <v>70</v>
      </c>
      <c r="H11" s="11" t="s">
        <v>71</v>
      </c>
      <c r="I11" s="11" t="s">
        <v>49</v>
      </c>
      <c r="J11" s="11"/>
      <c r="K11" s="55"/>
      <c r="L11" s="119">
        <f t="shared" si="0"/>
        <v>0.0014440972222222223</v>
      </c>
      <c r="M11" s="33">
        <f t="shared" si="1"/>
        <v>41.59</v>
      </c>
      <c r="N11" s="123">
        <f t="shared" si="2"/>
        <v>9.710000000000006</v>
      </c>
      <c r="O11" s="6" t="s">
        <v>45</v>
      </c>
      <c r="P11" s="3">
        <v>2</v>
      </c>
      <c r="Q11" s="41">
        <v>4.77</v>
      </c>
      <c r="R11" s="41"/>
      <c r="S11" s="4"/>
      <c r="T11" s="4"/>
      <c r="U11" s="4"/>
      <c r="V11" s="4"/>
      <c r="W11" s="12"/>
      <c r="X11" s="4"/>
      <c r="Y11" s="4"/>
      <c r="Z11" s="4"/>
      <c r="AA11" s="4"/>
      <c r="AB11" s="4"/>
      <c r="AC11" s="4"/>
      <c r="AD11" s="4"/>
      <c r="AE11" s="4"/>
    </row>
    <row r="12" spans="1:31" ht="15.75" customHeight="1">
      <c r="A12" s="6">
        <v>7</v>
      </c>
      <c r="B12" s="8">
        <v>175</v>
      </c>
      <c r="C12" s="8" t="s">
        <v>42</v>
      </c>
      <c r="D12" s="19" t="s">
        <v>73</v>
      </c>
      <c r="E12" s="48" t="s">
        <v>69</v>
      </c>
      <c r="F12" s="20"/>
      <c r="G12" s="20"/>
      <c r="H12" s="11" t="s">
        <v>74</v>
      </c>
      <c r="I12" s="11" t="s">
        <v>57</v>
      </c>
      <c r="J12" s="11"/>
      <c r="K12" s="10"/>
      <c r="L12" s="119">
        <f t="shared" si="0"/>
        <v>0.0014524305555555555</v>
      </c>
      <c r="M12" s="33">
        <f t="shared" si="1"/>
        <v>41.83</v>
      </c>
      <c r="N12" s="123">
        <f t="shared" si="2"/>
        <v>10.430000000000003</v>
      </c>
      <c r="O12" s="6" t="s">
        <v>45</v>
      </c>
      <c r="P12" s="3">
        <v>2</v>
      </c>
      <c r="Q12" s="41">
        <v>5.49</v>
      </c>
      <c r="R12" s="41"/>
      <c r="S12" s="4"/>
      <c r="T12" s="4"/>
      <c r="U12" s="4"/>
      <c r="V12" s="4"/>
      <c r="W12" s="12"/>
      <c r="X12" s="4"/>
      <c r="Y12" s="4"/>
      <c r="Z12" s="4"/>
      <c r="AA12" s="4"/>
      <c r="AB12" s="4"/>
      <c r="AC12" s="4"/>
      <c r="AD12" s="4"/>
      <c r="AE12" s="4"/>
    </row>
    <row r="13" spans="1:31" ht="15.75" customHeight="1">
      <c r="A13" s="6">
        <v>8</v>
      </c>
      <c r="B13" s="8">
        <v>188</v>
      </c>
      <c r="C13" s="8" t="s">
        <v>42</v>
      </c>
      <c r="D13" s="19" t="s">
        <v>96</v>
      </c>
      <c r="E13" s="48" t="s">
        <v>22</v>
      </c>
      <c r="F13" s="20"/>
      <c r="G13" s="20"/>
      <c r="H13" s="11" t="s">
        <v>97</v>
      </c>
      <c r="I13" s="11" t="s">
        <v>58</v>
      </c>
      <c r="J13" s="11"/>
      <c r="K13" s="10"/>
      <c r="L13" s="119">
        <f t="shared" si="0"/>
        <v>0.0014700231481481483</v>
      </c>
      <c r="M13" s="33">
        <f t="shared" si="1"/>
        <v>42.336</v>
      </c>
      <c r="N13" s="123">
        <f t="shared" si="2"/>
        <v>11.950000000000012</v>
      </c>
      <c r="O13" s="6" t="s">
        <v>45</v>
      </c>
      <c r="P13" s="3">
        <v>2</v>
      </c>
      <c r="Q13" s="41">
        <v>7.01</v>
      </c>
      <c r="R13" s="41"/>
      <c r="S13" s="4"/>
      <c r="T13" s="4"/>
      <c r="U13" s="4"/>
      <c r="V13" s="4"/>
      <c r="W13" s="12"/>
      <c r="X13" s="4"/>
      <c r="Y13" s="4"/>
      <c r="Z13" s="4"/>
      <c r="AA13" s="4"/>
      <c r="AB13" s="4"/>
      <c r="AC13" s="4"/>
      <c r="AD13" s="4"/>
      <c r="AE13" s="4"/>
    </row>
    <row r="14" spans="1:31" ht="15.75" customHeight="1">
      <c r="A14" s="6">
        <v>9</v>
      </c>
      <c r="B14" s="8">
        <v>190</v>
      </c>
      <c r="C14" s="8" t="s">
        <v>43</v>
      </c>
      <c r="D14" s="19" t="s">
        <v>98</v>
      </c>
      <c r="E14" s="48" t="s">
        <v>22</v>
      </c>
      <c r="F14" s="20"/>
      <c r="G14" s="20"/>
      <c r="H14" s="11" t="s">
        <v>79</v>
      </c>
      <c r="I14" s="11" t="s">
        <v>80</v>
      </c>
      <c r="J14" s="11"/>
      <c r="K14" s="55"/>
      <c r="L14" s="119">
        <f t="shared" si="0"/>
        <v>0.0014719907407407407</v>
      </c>
      <c r="M14" s="33">
        <f t="shared" si="1"/>
        <v>42.393</v>
      </c>
      <c r="N14" s="123">
        <f t="shared" si="2"/>
        <v>12.120000000000001</v>
      </c>
      <c r="O14" s="6" t="s">
        <v>45</v>
      </c>
      <c r="P14" s="3">
        <v>2</v>
      </c>
      <c r="Q14" s="41">
        <v>7.18</v>
      </c>
      <c r="R14" s="41"/>
      <c r="S14" s="4"/>
      <c r="T14" s="4"/>
      <c r="U14" s="4"/>
      <c r="V14" s="4"/>
      <c r="W14" s="12"/>
      <c r="X14" s="4"/>
      <c r="Y14" s="4"/>
      <c r="Z14" s="4"/>
      <c r="AA14" s="4"/>
      <c r="AB14" s="4"/>
      <c r="AC14" s="4"/>
      <c r="AD14" s="4"/>
      <c r="AE14" s="4"/>
    </row>
    <row r="15" spans="1:31" ht="15.75" customHeight="1">
      <c r="A15" s="6">
        <v>10</v>
      </c>
      <c r="B15" s="8">
        <v>182</v>
      </c>
      <c r="C15" s="8" t="s">
        <v>42</v>
      </c>
      <c r="D15" s="19" t="s">
        <v>77</v>
      </c>
      <c r="E15" s="48" t="s">
        <v>69</v>
      </c>
      <c r="F15" s="20"/>
      <c r="G15" s="20"/>
      <c r="H15" s="11" t="s">
        <v>46</v>
      </c>
      <c r="I15" s="11"/>
      <c r="J15" s="11"/>
      <c r="K15" s="10"/>
      <c r="L15" s="119">
        <f t="shared" si="0"/>
        <v>0.0014890046296296296</v>
      </c>
      <c r="M15" s="33">
        <f t="shared" si="1"/>
        <v>42.883</v>
      </c>
      <c r="N15" s="123">
        <f t="shared" si="2"/>
        <v>13.590000000000002</v>
      </c>
      <c r="O15" s="6" t="s">
        <v>60</v>
      </c>
      <c r="P15" s="3">
        <v>2</v>
      </c>
      <c r="Q15" s="41">
        <v>8.65</v>
      </c>
      <c r="R15" s="41"/>
      <c r="S15" s="4"/>
      <c r="T15" s="4"/>
      <c r="U15" s="4"/>
      <c r="V15" s="4"/>
      <c r="W15" s="12"/>
      <c r="X15" s="4"/>
      <c r="Y15" s="4"/>
      <c r="Z15" s="4"/>
      <c r="AA15" s="4"/>
      <c r="AB15" s="4"/>
      <c r="AC15" s="4"/>
      <c r="AD15" s="4"/>
      <c r="AE15" s="4"/>
    </row>
    <row r="16" spans="1:31" ht="15.75" customHeight="1">
      <c r="A16" s="6">
        <v>11</v>
      </c>
      <c r="B16" s="8">
        <v>183</v>
      </c>
      <c r="C16" s="8" t="s">
        <v>43</v>
      </c>
      <c r="D16" s="19" t="s">
        <v>68</v>
      </c>
      <c r="E16" s="48" t="s">
        <v>69</v>
      </c>
      <c r="F16" s="20"/>
      <c r="G16" s="20" t="s">
        <v>70</v>
      </c>
      <c r="H16" s="11" t="s">
        <v>71</v>
      </c>
      <c r="I16" s="11" t="s">
        <v>72</v>
      </c>
      <c r="J16" s="11"/>
      <c r="K16" s="55"/>
      <c r="L16" s="119">
        <f t="shared" si="0"/>
        <v>0.0015256944444444443</v>
      </c>
      <c r="M16" s="33">
        <f t="shared" si="1"/>
        <v>43.94</v>
      </c>
      <c r="N16" s="123">
        <f t="shared" si="2"/>
        <v>16.75999999999999</v>
      </c>
      <c r="O16" s="6" t="s">
        <v>60</v>
      </c>
      <c r="P16" s="3">
        <v>2</v>
      </c>
      <c r="Q16" s="41">
        <v>11.82</v>
      </c>
      <c r="R16" s="41"/>
      <c r="S16" s="4"/>
      <c r="T16" s="4"/>
      <c r="U16" s="4"/>
      <c r="V16" s="4"/>
      <c r="W16" s="12"/>
      <c r="X16" s="4"/>
      <c r="Y16" s="4"/>
      <c r="Z16" s="4"/>
      <c r="AA16" s="4"/>
      <c r="AB16" s="4"/>
      <c r="AC16" s="4"/>
      <c r="AD16" s="4"/>
      <c r="AE16" s="4"/>
    </row>
    <row r="17" spans="1:31" ht="15.75" customHeight="1">
      <c r="A17" s="6">
        <v>12</v>
      </c>
      <c r="B17" s="8">
        <v>176</v>
      </c>
      <c r="C17" s="8" t="s">
        <v>42</v>
      </c>
      <c r="D17" s="19" t="s">
        <v>78</v>
      </c>
      <c r="E17" s="48" t="s">
        <v>69</v>
      </c>
      <c r="F17" s="20"/>
      <c r="G17" s="20"/>
      <c r="H17" s="11" t="s">
        <v>79</v>
      </c>
      <c r="I17" s="11" t="s">
        <v>80</v>
      </c>
      <c r="J17" s="11"/>
      <c r="K17" s="10"/>
      <c r="L17" s="119">
        <f t="shared" si="0"/>
        <v>0.0015464120370370371</v>
      </c>
      <c r="M17" s="33">
        <f t="shared" si="1"/>
        <v>44.536</v>
      </c>
      <c r="N17" s="123">
        <f t="shared" si="2"/>
        <v>18.550000000000008</v>
      </c>
      <c r="O17" s="6" t="s">
        <v>60</v>
      </c>
      <c r="P17" s="3">
        <v>2</v>
      </c>
      <c r="Q17" s="41">
        <v>13.61</v>
      </c>
      <c r="R17" s="41"/>
      <c r="S17" s="4"/>
      <c r="T17" s="4"/>
      <c r="U17" s="4"/>
      <c r="V17" s="4"/>
      <c r="W17" s="12"/>
      <c r="X17" s="4"/>
      <c r="Y17" s="4"/>
      <c r="Z17" s="4"/>
      <c r="AA17" s="4"/>
      <c r="AB17" s="4"/>
      <c r="AC17" s="4"/>
      <c r="AD17" s="4"/>
      <c r="AE17" s="4"/>
    </row>
    <row r="18" spans="1:31" ht="15.75" customHeight="1">
      <c r="A18" s="6"/>
      <c r="B18" s="8">
        <v>196</v>
      </c>
      <c r="C18" s="8" t="s">
        <v>42</v>
      </c>
      <c r="D18" s="19" t="s">
        <v>94</v>
      </c>
      <c r="E18" s="48" t="s">
        <v>22</v>
      </c>
      <c r="F18" s="20"/>
      <c r="G18" s="20"/>
      <c r="H18" s="11" t="s">
        <v>47</v>
      </c>
      <c r="I18" s="11"/>
      <c r="J18" s="11"/>
      <c r="K18" s="10"/>
      <c r="L18" s="119" t="s">
        <v>116</v>
      </c>
      <c r="M18" s="33"/>
      <c r="N18" s="123"/>
      <c r="O18" s="6"/>
      <c r="P18" s="3"/>
      <c r="Q18" s="41"/>
      <c r="R18" s="41"/>
      <c r="S18" s="4"/>
      <c r="T18" s="4"/>
      <c r="U18" s="4"/>
      <c r="V18" s="4"/>
      <c r="W18" s="12"/>
      <c r="X18" s="4"/>
      <c r="Y18" s="4"/>
      <c r="Z18" s="4"/>
      <c r="AA18" s="4"/>
      <c r="AB18" s="4"/>
      <c r="AC18" s="4"/>
      <c r="AD18" s="4"/>
      <c r="AE18" s="4"/>
    </row>
    <row r="19" spans="1:31" ht="15.75" customHeight="1">
      <c r="A19" s="6"/>
      <c r="B19" s="8">
        <v>193</v>
      </c>
      <c r="C19" s="8" t="s">
        <v>43</v>
      </c>
      <c r="D19" s="19" t="s">
        <v>103</v>
      </c>
      <c r="E19" s="48" t="s">
        <v>22</v>
      </c>
      <c r="F19" s="20"/>
      <c r="G19" s="20"/>
      <c r="H19" s="11" t="s">
        <v>71</v>
      </c>
      <c r="I19" s="11" t="s">
        <v>58</v>
      </c>
      <c r="J19" s="11"/>
      <c r="K19" s="55"/>
      <c r="L19" s="119" t="s">
        <v>116</v>
      </c>
      <c r="M19" s="33"/>
      <c r="N19" s="123"/>
      <c r="O19" s="6"/>
      <c r="P19" s="3"/>
      <c r="Q19" s="41"/>
      <c r="R19" s="41"/>
      <c r="S19" s="4"/>
      <c r="T19" s="4"/>
      <c r="U19" s="4"/>
      <c r="V19" s="4"/>
      <c r="W19" s="12"/>
      <c r="X19" s="4"/>
      <c r="Y19" s="4"/>
      <c r="Z19" s="4"/>
      <c r="AA19" s="4"/>
      <c r="AB19" s="4"/>
      <c r="AC19" s="4"/>
      <c r="AD19" s="4"/>
      <c r="AE19" s="4"/>
    </row>
    <row r="20" spans="1:31" ht="16.5" customHeight="1" thickBot="1">
      <c r="A20" s="16"/>
      <c r="B20" s="18"/>
      <c r="C20" s="18"/>
      <c r="D20" s="29"/>
      <c r="E20" s="71"/>
      <c r="F20" s="30"/>
      <c r="G20" s="30"/>
      <c r="H20" s="28"/>
      <c r="I20" s="28"/>
      <c r="J20" s="28"/>
      <c r="K20" s="74"/>
      <c r="L20" s="122"/>
      <c r="M20" s="44"/>
      <c r="N20" s="124"/>
      <c r="O20" s="16"/>
      <c r="P20" s="3"/>
      <c r="Q20" s="41"/>
      <c r="R20" s="41"/>
      <c r="S20" s="4"/>
      <c r="T20" s="4"/>
      <c r="U20" s="4"/>
      <c r="V20" s="4"/>
      <c r="W20" s="12"/>
      <c r="X20" s="4"/>
      <c r="Y20" s="4"/>
      <c r="Z20" s="4"/>
      <c r="AA20" s="4"/>
      <c r="AB20" s="4"/>
      <c r="AC20" s="4"/>
      <c r="AD20" s="4"/>
      <c r="AE20" s="4"/>
    </row>
    <row r="21" ht="13.5" thickTop="1"/>
    <row r="23" spans="2:12" ht="12.75">
      <c r="B23" s="79" t="s">
        <v>130</v>
      </c>
      <c r="L23" s="112" t="s">
        <v>131</v>
      </c>
    </row>
    <row r="24" spans="2:12" ht="12.75">
      <c r="B24" s="79" t="s">
        <v>126</v>
      </c>
      <c r="L24" s="112" t="s">
        <v>132</v>
      </c>
    </row>
    <row r="25" spans="2:3" ht="12.75">
      <c r="B25" s="79" t="s">
        <v>127</v>
      </c>
      <c r="C25" s="79"/>
    </row>
    <row r="32" spans="1:15" ht="12.75">
      <c r="A32" s="138" t="s">
        <v>54</v>
      </c>
      <c r="B32" s="138"/>
      <c r="C32" s="138"/>
      <c r="D32" s="138"/>
      <c r="L32" s="142" t="s">
        <v>55</v>
      </c>
      <c r="M32" s="142"/>
      <c r="N32" s="142"/>
      <c r="O32" s="142"/>
    </row>
  </sheetData>
  <sheetProtection/>
  <mergeCells count="8">
    <mergeCell ref="A32:D32"/>
    <mergeCell ref="L32:O32"/>
    <mergeCell ref="L4:M4"/>
    <mergeCell ref="C4:J4"/>
    <mergeCell ref="A1:O1"/>
    <mergeCell ref="A2:O2"/>
    <mergeCell ref="A3:D3"/>
    <mergeCell ref="J3:O3"/>
  </mergeCells>
  <printOptions/>
  <pageMargins left="0.7086614173228347" right="0.3937007874015748" top="0.3937007874015748" bottom="0.3937007874015748" header="0.5118110236220472" footer="0.11811023622047245"/>
  <pageSetup horizontalDpi="600" verticalDpi="600" orientation="portrait" paperSize="9" r:id="rId2"/>
  <colBreaks count="1" manualBreakCount="1">
    <brk id="15" max="44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tabColor rgb="FFFF0000"/>
  </sheetPr>
  <dimension ref="A1:AF20"/>
  <sheetViews>
    <sheetView view="pageBreakPreview" zoomScaleSheetLayoutView="100" workbookViewId="0" topLeftCell="A1">
      <selection activeCell="S12" sqref="S12"/>
    </sheetView>
  </sheetViews>
  <sheetFormatPr defaultColWidth="9.140625" defaultRowHeight="12.75"/>
  <cols>
    <col min="1" max="1" width="5.57421875" style="1" customWidth="1"/>
    <col min="2" max="2" width="4.7109375" style="1" customWidth="1"/>
    <col min="3" max="3" width="5.28125" style="1" customWidth="1"/>
    <col min="4" max="4" width="22.00390625" style="1" customWidth="1"/>
    <col min="5" max="5" width="7.28125" style="1" hidden="1" customWidth="1"/>
    <col min="6" max="6" width="7.28125" style="1" customWidth="1"/>
    <col min="7" max="7" width="9.8515625" style="1" hidden="1" customWidth="1"/>
    <col min="8" max="8" width="17.421875" style="1" customWidth="1"/>
    <col min="9" max="9" width="24.421875" style="1" hidden="1" customWidth="1"/>
    <col min="10" max="10" width="14.7109375" style="1" hidden="1" customWidth="1"/>
    <col min="11" max="11" width="0.71875" style="1" customWidth="1"/>
    <col min="12" max="12" width="6.8515625" style="1" customWidth="1"/>
    <col min="13" max="13" width="2.8515625" style="100" customWidth="1"/>
    <col min="14" max="14" width="7.28125" style="107" hidden="1" customWidth="1"/>
    <col min="15" max="15" width="6.7109375" style="1" customWidth="1"/>
    <col min="16" max="16" width="7.8515625" style="1" customWidth="1"/>
    <col min="17" max="17" width="2.8515625" style="1" customWidth="1"/>
    <col min="18" max="22" width="9.140625" style="1" customWidth="1"/>
    <col min="23" max="23" width="5.421875" style="1" customWidth="1"/>
    <col min="24" max="24" width="4.28125" style="1" customWidth="1"/>
    <col min="25" max="25" width="26.8515625" style="1" customWidth="1"/>
    <col min="26" max="16384" width="9.140625" style="1" customWidth="1"/>
  </cols>
  <sheetData>
    <row r="1" spans="1:16" ht="28.5" customHeight="1">
      <c r="A1" s="134" t="str">
        <f>N_sor1</f>
        <v>Соревнования по конькобежному спорту,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</row>
    <row r="2" spans="1:16" ht="23.25" customHeight="1">
      <c r="A2" s="135" t="str">
        <f>N_sor2</f>
        <v>посвященные памяти ЗМС О.Гончаренко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</row>
    <row r="3" spans="1:16" ht="27.75" customHeight="1">
      <c r="A3" s="136" t="s">
        <v>20</v>
      </c>
      <c r="B3" s="136"/>
      <c r="C3" s="136"/>
      <c r="D3" s="136"/>
      <c r="E3" s="26"/>
      <c r="F3" s="26"/>
      <c r="G3" s="26"/>
      <c r="H3" s="26"/>
      <c r="I3" s="26"/>
      <c r="J3" s="137" t="str">
        <f>D_d2</f>
        <v>09 декабря 2012</v>
      </c>
      <c r="K3" s="140"/>
      <c r="L3" s="140"/>
      <c r="M3" s="140"/>
      <c r="N3" s="140"/>
      <c r="O3" s="140"/>
      <c r="P3" s="140"/>
    </row>
    <row r="4" spans="2:32" ht="25.5" customHeight="1">
      <c r="B4" s="36"/>
      <c r="C4" s="133" t="str">
        <f>N_dev</f>
        <v>Юниорки и Женщины</v>
      </c>
      <c r="D4" s="133"/>
      <c r="E4" s="133"/>
      <c r="F4" s="133"/>
      <c r="G4" s="133"/>
      <c r="H4" s="133"/>
      <c r="I4" s="133"/>
      <c r="J4" s="133"/>
      <c r="K4" s="36"/>
      <c r="L4" s="40" t="str">
        <f>const!C11</f>
        <v>1000 метров</v>
      </c>
      <c r="M4" s="97"/>
      <c r="N4" s="103"/>
      <c r="O4" s="36"/>
      <c r="P4" s="36"/>
      <c r="Q4" s="5"/>
      <c r="R4" s="1" t="s">
        <v>29</v>
      </c>
      <c r="T4" s="4"/>
      <c r="U4" s="4"/>
      <c r="V4" s="4"/>
      <c r="W4" s="4"/>
      <c r="X4" s="12"/>
      <c r="Y4" s="4"/>
      <c r="Z4" s="4"/>
      <c r="AA4" s="4"/>
      <c r="AB4" s="4"/>
      <c r="AC4" s="4"/>
      <c r="AD4" s="4"/>
      <c r="AE4" s="4"/>
      <c r="AF4" s="4"/>
    </row>
    <row r="5" spans="1:32" ht="11.25" customHeight="1" thickBot="1">
      <c r="A5" s="2" t="s">
        <v>4</v>
      </c>
      <c r="B5" s="2" t="s">
        <v>0</v>
      </c>
      <c r="C5" s="22" t="s">
        <v>6</v>
      </c>
      <c r="D5" s="2" t="s">
        <v>2</v>
      </c>
      <c r="E5" s="2"/>
      <c r="F5" s="2" t="s">
        <v>1</v>
      </c>
      <c r="G5" s="2"/>
      <c r="H5" s="2" t="s">
        <v>38</v>
      </c>
      <c r="I5" s="2"/>
      <c r="J5" s="2" t="s">
        <v>7</v>
      </c>
      <c r="K5" s="2"/>
      <c r="L5" s="23" t="s">
        <v>3</v>
      </c>
      <c r="M5" s="98"/>
      <c r="N5" s="2" t="s">
        <v>8</v>
      </c>
      <c r="O5" s="23" t="s">
        <v>11</v>
      </c>
      <c r="P5" s="2" t="s">
        <v>5</v>
      </c>
      <c r="Q5" s="5"/>
      <c r="R5" s="41"/>
      <c r="S5" s="41"/>
      <c r="T5" s="4"/>
      <c r="U5" s="4"/>
      <c r="V5" s="4"/>
      <c r="W5" s="4"/>
      <c r="X5" s="12"/>
      <c r="Y5" s="4"/>
      <c r="Z5" s="4"/>
      <c r="AA5" s="4"/>
      <c r="AB5" s="4"/>
      <c r="AC5" s="4"/>
      <c r="AD5" s="4"/>
      <c r="AE5" s="4"/>
      <c r="AF5" s="4"/>
    </row>
    <row r="6" spans="1:32" ht="15.75" customHeight="1" thickTop="1">
      <c r="A6" s="9">
        <v>1</v>
      </c>
      <c r="B6" s="12">
        <v>56</v>
      </c>
      <c r="C6" s="34" t="s">
        <v>43</v>
      </c>
      <c r="D6" s="31" t="s">
        <v>108</v>
      </c>
      <c r="E6" s="50" t="s">
        <v>23</v>
      </c>
      <c r="F6" s="12"/>
      <c r="G6" s="12" t="s">
        <v>70</v>
      </c>
      <c r="H6" s="24" t="s">
        <v>71</v>
      </c>
      <c r="I6" s="24" t="s">
        <v>109</v>
      </c>
      <c r="J6" s="24"/>
      <c r="K6" s="14"/>
      <c r="L6" s="68">
        <f>(Q6*60+R6)/86400</f>
        <v>0.0010762731481481482</v>
      </c>
      <c r="M6" s="102"/>
      <c r="N6" s="104">
        <f>ROUNDDOWN(L6*86400/2,3)</f>
        <v>46.495</v>
      </c>
      <c r="O6" s="56">
        <f>(L6-L$6)*86400</f>
        <v>0</v>
      </c>
      <c r="P6" s="54" t="s">
        <v>60</v>
      </c>
      <c r="Q6" s="5">
        <v>1</v>
      </c>
      <c r="R6" s="96">
        <v>32.99</v>
      </c>
      <c r="S6" s="41"/>
      <c r="T6" s="4"/>
      <c r="U6" s="4"/>
      <c r="V6" s="4"/>
      <c r="W6" s="4"/>
      <c r="X6" s="12"/>
      <c r="Y6" s="4"/>
      <c r="Z6" s="4"/>
      <c r="AA6" s="4"/>
      <c r="AB6" s="4"/>
      <c r="AC6" s="4"/>
      <c r="AD6" s="4"/>
      <c r="AE6" s="4"/>
      <c r="AF6" s="4"/>
    </row>
    <row r="7" spans="1:32" ht="15.75" customHeight="1">
      <c r="A7" s="6"/>
      <c r="B7" s="8">
        <v>55</v>
      </c>
      <c r="C7" s="8" t="s">
        <v>42</v>
      </c>
      <c r="D7" s="21" t="s">
        <v>112</v>
      </c>
      <c r="E7" s="47" t="s">
        <v>23</v>
      </c>
      <c r="F7" s="8"/>
      <c r="G7" s="8"/>
      <c r="H7" s="10" t="s">
        <v>113</v>
      </c>
      <c r="I7" s="10" t="s">
        <v>114</v>
      </c>
      <c r="J7" s="10"/>
      <c r="K7" s="7"/>
      <c r="L7" s="68" t="s">
        <v>116</v>
      </c>
      <c r="M7" s="102"/>
      <c r="N7" s="104"/>
      <c r="O7" s="56"/>
      <c r="P7" s="54"/>
      <c r="Q7" s="5"/>
      <c r="R7" s="94"/>
      <c r="S7" s="94"/>
      <c r="T7" s="4"/>
      <c r="U7" s="4"/>
      <c r="V7" s="4"/>
      <c r="W7" s="4"/>
      <c r="X7" s="12"/>
      <c r="Y7" s="4"/>
      <c r="Z7" s="4"/>
      <c r="AA7" s="4"/>
      <c r="AB7" s="4"/>
      <c r="AC7" s="4"/>
      <c r="AD7" s="4"/>
      <c r="AE7" s="4"/>
      <c r="AF7" s="4"/>
    </row>
    <row r="8" spans="1:32" ht="8.25" customHeight="1" thickBot="1">
      <c r="A8" s="16"/>
      <c r="B8" s="18"/>
      <c r="C8" s="18"/>
      <c r="D8" s="51"/>
      <c r="E8" s="52"/>
      <c r="F8" s="18"/>
      <c r="G8" s="18"/>
      <c r="H8" s="27"/>
      <c r="I8" s="18"/>
      <c r="J8" s="28"/>
      <c r="K8" s="57"/>
      <c r="L8" s="75"/>
      <c r="M8" s="99"/>
      <c r="N8" s="105"/>
      <c r="O8" s="59"/>
      <c r="P8" s="16"/>
      <c r="Q8" s="5"/>
      <c r="R8" s="41"/>
      <c r="S8" s="41"/>
      <c r="T8" s="4"/>
      <c r="U8" s="4"/>
      <c r="V8" s="4"/>
      <c r="W8" s="4"/>
      <c r="X8" s="12"/>
      <c r="Y8" s="4"/>
      <c r="Z8" s="4"/>
      <c r="AA8" s="4"/>
      <c r="AB8" s="4"/>
      <c r="AC8" s="4"/>
      <c r="AD8" s="4"/>
      <c r="AE8" s="4"/>
      <c r="AF8" s="4"/>
    </row>
    <row r="9" spans="12:15" ht="13.5" thickTop="1">
      <c r="L9" s="76"/>
      <c r="N9" s="106"/>
      <c r="O9" s="77"/>
    </row>
    <row r="11" spans="2:13" ht="12.75">
      <c r="B11" s="79" t="s">
        <v>53</v>
      </c>
      <c r="L11" s="79" t="s">
        <v>135</v>
      </c>
      <c r="M11" s="101"/>
    </row>
    <row r="12" spans="2:13" ht="12.75">
      <c r="B12" s="79" t="s">
        <v>50</v>
      </c>
      <c r="L12" s="79" t="s">
        <v>136</v>
      </c>
      <c r="M12" s="101"/>
    </row>
    <row r="13" spans="2:3" ht="12.75">
      <c r="B13" s="79" t="s">
        <v>59</v>
      </c>
      <c r="C13" s="79"/>
    </row>
    <row r="20" spans="1:16" ht="12.75">
      <c r="A20" s="138" t="s">
        <v>54</v>
      </c>
      <c r="B20" s="138"/>
      <c r="C20" s="138"/>
      <c r="D20" s="138"/>
      <c r="L20" s="142" t="s">
        <v>55</v>
      </c>
      <c r="M20" s="142"/>
      <c r="N20" s="142"/>
      <c r="O20" s="142"/>
      <c r="P20" s="142"/>
    </row>
  </sheetData>
  <sheetProtection/>
  <mergeCells count="7">
    <mergeCell ref="A20:D20"/>
    <mergeCell ref="L20:P20"/>
    <mergeCell ref="C4:J4"/>
    <mergeCell ref="A1:P1"/>
    <mergeCell ref="A2:P2"/>
    <mergeCell ref="A3:D3"/>
    <mergeCell ref="J3:P3"/>
  </mergeCells>
  <printOptions/>
  <pageMargins left="0.5905511811023623" right="0.3937007874015748" top="0.3937007874015748" bottom="0.3937007874015748" header="0.5118110236220472" footer="0.118110236220472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>
    <tabColor rgb="FF00B0F0"/>
  </sheetPr>
  <dimension ref="A1:AK27"/>
  <sheetViews>
    <sheetView view="pageBreakPreview" zoomScale="130" zoomScaleSheetLayoutView="130" workbookViewId="0" topLeftCell="A1">
      <selection activeCell="F17" sqref="F17"/>
    </sheetView>
  </sheetViews>
  <sheetFormatPr defaultColWidth="9.140625" defaultRowHeight="12.75"/>
  <cols>
    <col min="1" max="2" width="4.7109375" style="1" customWidth="1"/>
    <col min="3" max="3" width="5.28125" style="1" customWidth="1"/>
    <col min="4" max="4" width="19.28125" style="1" customWidth="1"/>
    <col min="5" max="5" width="7.421875" style="1" hidden="1" customWidth="1"/>
    <col min="6" max="6" width="8.00390625" style="1" customWidth="1"/>
    <col min="7" max="7" width="23.8515625" style="1" hidden="1" customWidth="1"/>
    <col min="8" max="8" width="18.140625" style="1" customWidth="1"/>
    <col min="9" max="9" width="17.7109375" style="1" hidden="1" customWidth="1"/>
    <col min="10" max="10" width="14.140625" style="1" hidden="1" customWidth="1"/>
    <col min="11" max="11" width="0.71875" style="1" hidden="1" customWidth="1"/>
    <col min="12" max="12" width="9.7109375" style="1" customWidth="1"/>
    <col min="13" max="13" width="7.421875" style="1" hidden="1" customWidth="1"/>
    <col min="14" max="14" width="7.421875" style="1" customWidth="1"/>
    <col min="15" max="15" width="7.8515625" style="1" customWidth="1"/>
    <col min="16" max="16" width="4.140625" style="1" customWidth="1"/>
    <col min="17" max="17" width="7.28125" style="1" customWidth="1"/>
    <col min="18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33" customHeight="1">
      <c r="A1" s="134" t="str">
        <f>N_sor1</f>
        <v>Соревнования по конькобежному спорту,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1:15" ht="29.25" customHeight="1">
      <c r="A2" s="135" t="str">
        <f>N_sor2</f>
        <v>посвященные памяти ЗМС О.Гончаренко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</row>
    <row r="3" spans="1:15" ht="28.5" customHeight="1">
      <c r="A3" s="136" t="s">
        <v>20</v>
      </c>
      <c r="B3" s="136"/>
      <c r="C3" s="136"/>
      <c r="D3" s="136"/>
      <c r="E3" s="26"/>
      <c r="F3" s="26"/>
      <c r="G3" s="26"/>
      <c r="H3" s="26"/>
      <c r="I3" s="26"/>
      <c r="J3" s="137" t="str">
        <f>D_d2</f>
        <v>09 декабря 2012</v>
      </c>
      <c r="K3" s="140"/>
      <c r="L3" s="140"/>
      <c r="M3" s="140"/>
      <c r="N3" s="140"/>
      <c r="O3" s="140"/>
    </row>
    <row r="4" spans="2:37" ht="20.25" customHeight="1">
      <c r="B4" s="36"/>
      <c r="C4" s="141" t="str">
        <f>N_un</f>
        <v>Юниоры и Мужчины</v>
      </c>
      <c r="D4" s="141"/>
      <c r="E4" s="141"/>
      <c r="F4" s="141"/>
      <c r="G4" s="141"/>
      <c r="H4" s="141"/>
      <c r="I4" s="141"/>
      <c r="J4" s="141"/>
      <c r="K4" s="36"/>
      <c r="L4" s="40" t="s">
        <v>35</v>
      </c>
      <c r="M4" s="36"/>
      <c r="N4" s="36"/>
      <c r="O4" s="36"/>
      <c r="P4" s="3"/>
      <c r="Q4" s="4" t="s">
        <v>41</v>
      </c>
      <c r="R4" s="4"/>
      <c r="U4" s="4"/>
      <c r="V4" s="4"/>
      <c r="W4" s="12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ht="16.5" customHeight="1" thickBot="1">
      <c r="A5" s="2" t="s">
        <v>4</v>
      </c>
      <c r="B5" s="2" t="s">
        <v>0</v>
      </c>
      <c r="C5" s="22" t="s">
        <v>6</v>
      </c>
      <c r="D5" s="2" t="s">
        <v>2</v>
      </c>
      <c r="E5" s="2"/>
      <c r="F5" s="2"/>
      <c r="G5" s="2"/>
      <c r="H5" s="2" t="s">
        <v>38</v>
      </c>
      <c r="I5" s="2"/>
      <c r="J5" s="2" t="s">
        <v>7</v>
      </c>
      <c r="K5" s="2"/>
      <c r="L5" s="23" t="s">
        <v>3</v>
      </c>
      <c r="M5" s="23" t="s">
        <v>8</v>
      </c>
      <c r="N5" s="23" t="s">
        <v>11</v>
      </c>
      <c r="O5" s="2" t="s">
        <v>5</v>
      </c>
      <c r="P5" s="3"/>
      <c r="Q5" s="41"/>
      <c r="R5" s="41"/>
      <c r="U5" s="4"/>
      <c r="V5" s="4"/>
      <c r="W5" s="12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ht="15.75" customHeight="1" thickTop="1">
      <c r="A6" s="6">
        <v>1</v>
      </c>
      <c r="B6" s="8">
        <v>192</v>
      </c>
      <c r="C6" s="8" t="s">
        <v>43</v>
      </c>
      <c r="D6" s="19" t="s">
        <v>115</v>
      </c>
      <c r="E6" s="48" t="s">
        <v>22</v>
      </c>
      <c r="F6" s="20"/>
      <c r="G6" s="20"/>
      <c r="H6" s="11" t="s">
        <v>71</v>
      </c>
      <c r="I6" s="11"/>
      <c r="J6" s="11"/>
      <c r="K6" s="13"/>
      <c r="L6" s="68">
        <f aca="true" t="shared" si="0" ref="L6:L13">(P6*60+Q6)/86400</f>
        <v>0.0008600694444444444</v>
      </c>
      <c r="M6" s="33">
        <f aca="true" t="shared" si="1" ref="M6:M13">ROUNDDOWN(L6*86400/10,3)</f>
        <v>7.431</v>
      </c>
      <c r="N6" s="56">
        <f aca="true" t="shared" si="2" ref="N6:N13">(L6-L$6)*86400</f>
        <v>0</v>
      </c>
      <c r="O6" s="6" t="str">
        <f>IF(L6&lt;=430/86400,"МС",IF(L6&lt;=465/86400,"КМС",IF(L6&lt;=500/86400,"I разр.",IF(L6&lt;=540/86400,"II разр.",IF(L6&lt;=595.5/86400,"III разр.","")))))</f>
        <v>МС</v>
      </c>
      <c r="P6" s="3">
        <v>1</v>
      </c>
      <c r="Q6" s="41">
        <v>14.31</v>
      </c>
      <c r="R6" s="41"/>
      <c r="U6" s="4"/>
      <c r="V6" s="4"/>
      <c r="W6" s="12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5.75" customHeight="1">
      <c r="A7" s="6">
        <v>2</v>
      </c>
      <c r="B7" s="8">
        <v>194</v>
      </c>
      <c r="C7" s="8" t="s">
        <v>43</v>
      </c>
      <c r="D7" s="19" t="s">
        <v>100</v>
      </c>
      <c r="E7" s="48" t="s">
        <v>22</v>
      </c>
      <c r="F7" s="20"/>
      <c r="G7" s="20"/>
      <c r="H7" s="11" t="s">
        <v>82</v>
      </c>
      <c r="I7" s="11" t="s">
        <v>101</v>
      </c>
      <c r="J7" s="11"/>
      <c r="K7" s="13"/>
      <c r="L7" s="68">
        <f t="shared" si="0"/>
        <v>0.0008618055555555557</v>
      </c>
      <c r="M7" s="33">
        <f t="shared" si="1"/>
        <v>7.446</v>
      </c>
      <c r="N7" s="56">
        <f t="shared" si="2"/>
        <v>0.15000000000000846</v>
      </c>
      <c r="O7" s="6" t="str">
        <f>IF(L7&lt;=430/86400,"МС",IF(L7&lt;=465/86400,"КМС",IF(L7&lt;=500/86400,"I разр.",IF(L7&lt;=540/86400,"II разр.",IF(L7&lt;=595.5/86400,"III разр.","")))))</f>
        <v>МС</v>
      </c>
      <c r="P7" s="3">
        <v>1</v>
      </c>
      <c r="Q7" s="41">
        <v>14.46</v>
      </c>
      <c r="R7" s="41"/>
      <c r="U7" s="4"/>
      <c r="V7" s="4"/>
      <c r="W7" s="12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5.75" customHeight="1">
      <c r="A8" s="6">
        <v>3</v>
      </c>
      <c r="B8" s="8">
        <v>189</v>
      </c>
      <c r="C8" s="8" t="s">
        <v>42</v>
      </c>
      <c r="D8" s="21" t="s">
        <v>99</v>
      </c>
      <c r="E8" s="47" t="s">
        <v>22</v>
      </c>
      <c r="F8" s="8"/>
      <c r="G8" s="8"/>
      <c r="H8" s="10" t="s">
        <v>71</v>
      </c>
      <c r="I8" s="10" t="s">
        <v>76</v>
      </c>
      <c r="J8" s="11"/>
      <c r="K8" s="10"/>
      <c r="L8" s="68">
        <f t="shared" si="0"/>
        <v>0.0008645833333333334</v>
      </c>
      <c r="M8" s="33">
        <f t="shared" si="1"/>
        <v>7.47</v>
      </c>
      <c r="N8" s="56">
        <f t="shared" si="2"/>
        <v>0.390000000000007</v>
      </c>
      <c r="O8" s="6" t="str">
        <f>IF(L8&lt;=430/86400,"МС",IF(L8&lt;=465/86400,"КМС",IF(L8&lt;=500/86400,"I разр.",IF(L8&lt;=540/86400,"II разр.",IF(L8&lt;=595.5/86400,"III разр.","")))))</f>
        <v>МС</v>
      </c>
      <c r="P8" s="3">
        <v>1</v>
      </c>
      <c r="Q8" s="41">
        <v>14.7</v>
      </c>
      <c r="R8" s="41"/>
      <c r="U8" s="4"/>
      <c r="V8" s="4"/>
      <c r="W8" s="12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5.75" customHeight="1">
      <c r="A9" s="6">
        <v>4</v>
      </c>
      <c r="B9" s="8">
        <v>184</v>
      </c>
      <c r="C9" s="8" t="s">
        <v>43</v>
      </c>
      <c r="D9" s="19" t="s">
        <v>75</v>
      </c>
      <c r="E9" s="48" t="s">
        <v>69</v>
      </c>
      <c r="F9" s="20"/>
      <c r="G9" s="20"/>
      <c r="H9" s="11" t="s">
        <v>71</v>
      </c>
      <c r="I9" s="11" t="s">
        <v>76</v>
      </c>
      <c r="J9" s="11"/>
      <c r="K9" s="13"/>
      <c r="L9" s="68">
        <f t="shared" si="0"/>
        <v>0.0009273148148148148</v>
      </c>
      <c r="M9" s="33">
        <f t="shared" si="1"/>
        <v>8.012</v>
      </c>
      <c r="N9" s="56">
        <f t="shared" si="2"/>
        <v>5.810000000000002</v>
      </c>
      <c r="O9" s="6" t="s">
        <v>45</v>
      </c>
      <c r="P9" s="3">
        <v>1</v>
      </c>
      <c r="Q9" s="41">
        <v>20.12</v>
      </c>
      <c r="R9" s="41"/>
      <c r="U9" s="4"/>
      <c r="V9" s="4"/>
      <c r="W9" s="12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ht="15.75" customHeight="1">
      <c r="A10" s="6">
        <v>5</v>
      </c>
      <c r="B10" s="8">
        <v>188</v>
      </c>
      <c r="C10" s="8" t="s">
        <v>42</v>
      </c>
      <c r="D10" s="19" t="s">
        <v>96</v>
      </c>
      <c r="E10" s="20"/>
      <c r="F10" s="20"/>
      <c r="G10" s="20"/>
      <c r="H10" s="11" t="s">
        <v>71</v>
      </c>
      <c r="I10" s="11"/>
      <c r="J10" s="11"/>
      <c r="K10" s="7"/>
      <c r="L10" s="68">
        <f t="shared" si="0"/>
        <v>0.0009608796296296296</v>
      </c>
      <c r="M10" s="33">
        <f t="shared" si="1"/>
        <v>8.302</v>
      </c>
      <c r="N10" s="56">
        <f t="shared" si="2"/>
        <v>8.709999999999994</v>
      </c>
      <c r="O10" s="6" t="s">
        <v>60</v>
      </c>
      <c r="P10" s="3">
        <v>1</v>
      </c>
      <c r="Q10" s="41">
        <v>23.02</v>
      </c>
      <c r="R10" s="41"/>
      <c r="U10" s="4"/>
      <c r="V10" s="4"/>
      <c r="W10" s="12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ht="15.75" customHeight="1">
      <c r="A11" s="6">
        <v>6</v>
      </c>
      <c r="B11" s="8">
        <v>190</v>
      </c>
      <c r="C11" s="8" t="s">
        <v>43</v>
      </c>
      <c r="D11" s="19" t="s">
        <v>98</v>
      </c>
      <c r="E11" s="48" t="s">
        <v>22</v>
      </c>
      <c r="F11" s="20"/>
      <c r="G11" s="20"/>
      <c r="H11" s="11" t="s">
        <v>79</v>
      </c>
      <c r="I11" s="11" t="s">
        <v>80</v>
      </c>
      <c r="J11" s="11"/>
      <c r="K11" s="13"/>
      <c r="L11" s="68">
        <f t="shared" si="0"/>
        <v>0.0009642361111111111</v>
      </c>
      <c r="M11" s="33">
        <f t="shared" si="1"/>
        <v>8.331</v>
      </c>
      <c r="N11" s="56">
        <f t="shared" si="2"/>
        <v>9.000000000000002</v>
      </c>
      <c r="O11" s="6" t="s">
        <v>60</v>
      </c>
      <c r="P11" s="3">
        <v>1</v>
      </c>
      <c r="Q11" s="41">
        <v>23.31</v>
      </c>
      <c r="R11" s="41"/>
      <c r="U11" s="4"/>
      <c r="V11" s="4"/>
      <c r="W11" s="12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14.25" customHeight="1">
      <c r="A12" s="6">
        <v>7</v>
      </c>
      <c r="B12" s="8">
        <v>176</v>
      </c>
      <c r="C12" s="8" t="s">
        <v>42</v>
      </c>
      <c r="D12" s="21" t="s">
        <v>78</v>
      </c>
      <c r="E12" s="47" t="s">
        <v>69</v>
      </c>
      <c r="F12" s="8"/>
      <c r="G12" s="8"/>
      <c r="H12" s="10" t="s">
        <v>79</v>
      </c>
      <c r="I12" s="10" t="s">
        <v>80</v>
      </c>
      <c r="J12" s="11"/>
      <c r="K12" s="10"/>
      <c r="L12" s="68">
        <f t="shared" si="0"/>
        <v>0.0009890046296296296</v>
      </c>
      <c r="M12" s="33">
        <f t="shared" si="1"/>
        <v>8.545</v>
      </c>
      <c r="N12" s="56">
        <f t="shared" si="2"/>
        <v>11.139999999999999</v>
      </c>
      <c r="O12" s="6" t="s">
        <v>60</v>
      </c>
      <c r="P12" s="3">
        <v>1</v>
      </c>
      <c r="Q12" s="41">
        <v>25.45</v>
      </c>
      <c r="R12" s="41"/>
      <c r="U12" s="4"/>
      <c r="V12" s="4"/>
      <c r="W12" s="12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ht="14.25" customHeight="1">
      <c r="A13" s="6">
        <v>8</v>
      </c>
      <c r="B13" s="125">
        <v>182</v>
      </c>
      <c r="C13" s="8" t="s">
        <v>42</v>
      </c>
      <c r="D13" s="126" t="s">
        <v>77</v>
      </c>
      <c r="E13" s="127" t="s">
        <v>69</v>
      </c>
      <c r="F13" s="127"/>
      <c r="G13" s="127"/>
      <c r="H13" s="128" t="s">
        <v>46</v>
      </c>
      <c r="I13" s="128"/>
      <c r="J13" s="128"/>
      <c r="K13" s="129"/>
      <c r="L13" s="68">
        <f t="shared" si="0"/>
        <v>0.0009939814814814813</v>
      </c>
      <c r="M13" s="33">
        <f t="shared" si="1"/>
        <v>8.588</v>
      </c>
      <c r="N13" s="56">
        <f t="shared" si="2"/>
        <v>11.569999999999986</v>
      </c>
      <c r="O13" s="6" t="s">
        <v>60</v>
      </c>
      <c r="P13" s="3">
        <v>1</v>
      </c>
      <c r="Q13" s="41">
        <v>25.88</v>
      </c>
      <c r="R13" s="41"/>
      <c r="U13" s="4"/>
      <c r="V13" s="4"/>
      <c r="W13" s="12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ht="7.5" customHeight="1" thickBot="1">
      <c r="A14" s="16"/>
      <c r="B14" s="18"/>
      <c r="C14" s="18"/>
      <c r="D14" s="29"/>
      <c r="E14" s="71"/>
      <c r="F14" s="30"/>
      <c r="G14" s="30"/>
      <c r="H14" s="28"/>
      <c r="I14" s="28"/>
      <c r="J14" s="28"/>
      <c r="K14" s="74"/>
      <c r="L14" s="70"/>
      <c r="M14" s="32"/>
      <c r="N14" s="59"/>
      <c r="O14" s="16"/>
      <c r="P14" s="3"/>
      <c r="Q14" s="41"/>
      <c r="R14" s="41"/>
      <c r="U14" s="4"/>
      <c r="V14" s="4"/>
      <c r="W14" s="12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ht="12" customHeight="1" thickTop="1"/>
    <row r="17" spans="2:12" ht="12.75">
      <c r="B17" s="79" t="s">
        <v>137</v>
      </c>
      <c r="G17" s="1" t="s">
        <v>138</v>
      </c>
      <c r="L17" s="79" t="s">
        <v>142</v>
      </c>
    </row>
    <row r="18" spans="2:12" ht="12.75">
      <c r="B18" s="79" t="s">
        <v>50</v>
      </c>
      <c r="G18" s="1" t="s">
        <v>139</v>
      </c>
      <c r="L18" s="79" t="s">
        <v>141</v>
      </c>
    </row>
    <row r="19" spans="2:3" ht="12.75">
      <c r="B19" s="79" t="s">
        <v>140</v>
      </c>
      <c r="C19" s="79"/>
    </row>
    <row r="27" spans="1:15" ht="12.75">
      <c r="A27" s="138" t="s">
        <v>54</v>
      </c>
      <c r="B27" s="138"/>
      <c r="C27" s="138"/>
      <c r="D27" s="138"/>
      <c r="L27" s="142" t="s">
        <v>55</v>
      </c>
      <c r="M27" s="142"/>
      <c r="N27" s="142"/>
      <c r="O27" s="142"/>
    </row>
  </sheetData>
  <sheetProtection/>
  <mergeCells count="7">
    <mergeCell ref="A27:D27"/>
    <mergeCell ref="L27:O27"/>
    <mergeCell ref="C4:J4"/>
    <mergeCell ref="A1:O1"/>
    <mergeCell ref="A2:O2"/>
    <mergeCell ref="A3:D3"/>
    <mergeCell ref="J3:O3"/>
  </mergeCells>
  <printOptions/>
  <pageMargins left="0.5905511811023623" right="0.3937007874015748" top="0.3937007874015748" bottom="0.3937007874015748" header="0.5118110236220472" footer="0.3937007874015748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>
    <tabColor rgb="FFFF0000"/>
  </sheetPr>
  <dimension ref="A1:AK20"/>
  <sheetViews>
    <sheetView view="pageBreakPreview" zoomScale="130" zoomScaleSheetLayoutView="130" workbookViewId="0" topLeftCell="A1">
      <selection activeCell="A4" sqref="A4:Q20"/>
    </sheetView>
  </sheetViews>
  <sheetFormatPr defaultColWidth="9.140625" defaultRowHeight="12.75"/>
  <cols>
    <col min="1" max="1" width="5.57421875" style="1" customWidth="1"/>
    <col min="2" max="2" width="4.7109375" style="1" customWidth="1"/>
    <col min="3" max="3" width="5.28125" style="1" customWidth="1"/>
    <col min="4" max="4" width="20.7109375" style="1" customWidth="1"/>
    <col min="5" max="5" width="7.00390625" style="1" hidden="1" customWidth="1"/>
    <col min="6" max="6" width="8.00390625" style="1" customWidth="1"/>
    <col min="7" max="7" width="24.57421875" style="1" hidden="1" customWidth="1"/>
    <col min="8" max="8" width="19.140625" style="1" customWidth="1"/>
    <col min="9" max="9" width="27.28125" style="1" hidden="1" customWidth="1"/>
    <col min="10" max="10" width="1.28515625" style="1" hidden="1" customWidth="1"/>
    <col min="11" max="11" width="0.71875" style="1" customWidth="1"/>
    <col min="12" max="12" width="8.28125" style="1" customWidth="1"/>
    <col min="13" max="13" width="7.421875" style="1" hidden="1" customWidth="1"/>
    <col min="14" max="14" width="6.421875" style="1" customWidth="1"/>
    <col min="15" max="15" width="7.8515625" style="1" customWidth="1"/>
    <col min="16" max="16" width="4.140625" style="1" customWidth="1"/>
    <col min="17" max="17" width="7.57421875" style="1" customWidth="1"/>
    <col min="18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31.5" customHeight="1">
      <c r="A1" s="134" t="str">
        <f>N_sor1</f>
        <v>Соревнования по конькобежному спорту,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1:15" ht="27" customHeight="1">
      <c r="A2" s="135" t="str">
        <f>N_sor2</f>
        <v>посвященные памяти ЗМС О.Гончаренко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</row>
    <row r="3" spans="1:15" ht="26.25" customHeight="1">
      <c r="A3" s="136" t="s">
        <v>20</v>
      </c>
      <c r="B3" s="136"/>
      <c r="C3" s="136"/>
      <c r="D3" s="136"/>
      <c r="E3" s="26"/>
      <c r="F3" s="26"/>
      <c r="G3" s="26"/>
      <c r="H3" s="26"/>
      <c r="I3" s="26"/>
      <c r="J3" s="137" t="str">
        <f>D_d2</f>
        <v>09 декабря 2012</v>
      </c>
      <c r="K3" s="140"/>
      <c r="L3" s="140"/>
      <c r="M3" s="140"/>
      <c r="N3" s="140"/>
      <c r="O3" s="140"/>
    </row>
    <row r="4" spans="2:37" ht="26.25" customHeight="1">
      <c r="B4" s="36"/>
      <c r="C4" s="133" t="str">
        <f>N_dev</f>
        <v>Юниорки и Женщины</v>
      </c>
      <c r="D4" s="133"/>
      <c r="E4" s="133"/>
      <c r="F4" s="133"/>
      <c r="G4" s="133"/>
      <c r="H4" s="133"/>
      <c r="I4" s="133"/>
      <c r="J4" s="133"/>
      <c r="K4" s="36"/>
      <c r="L4" s="40" t="str">
        <f>const!C12</f>
        <v>3000 метров</v>
      </c>
      <c r="M4" s="36"/>
      <c r="N4" s="36"/>
      <c r="O4" s="36"/>
      <c r="P4" s="5"/>
      <c r="Q4" s="1" t="s">
        <v>29</v>
      </c>
      <c r="R4" s="1" t="s">
        <v>30</v>
      </c>
      <c r="U4" s="4"/>
      <c r="V4" s="4"/>
      <c r="W4" s="12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ht="16.5" customHeight="1" thickBot="1">
      <c r="A5" s="2" t="s">
        <v>4</v>
      </c>
      <c r="B5" s="2" t="s">
        <v>0</v>
      </c>
      <c r="C5" s="22" t="s">
        <v>6</v>
      </c>
      <c r="D5" s="2" t="s">
        <v>2</v>
      </c>
      <c r="E5" s="2"/>
      <c r="F5" s="2" t="s">
        <v>1</v>
      </c>
      <c r="G5" s="2"/>
      <c r="H5" s="2" t="s">
        <v>38</v>
      </c>
      <c r="I5" s="2"/>
      <c r="J5" s="2" t="s">
        <v>7</v>
      </c>
      <c r="K5" s="2"/>
      <c r="L5" s="23" t="s">
        <v>3</v>
      </c>
      <c r="M5" s="23" t="s">
        <v>8</v>
      </c>
      <c r="N5" s="23" t="s">
        <v>11</v>
      </c>
      <c r="O5" s="2" t="s">
        <v>5</v>
      </c>
      <c r="P5" s="5"/>
      <c r="Q5" s="41"/>
      <c r="R5" s="41"/>
      <c r="U5" s="4"/>
      <c r="V5" s="4"/>
      <c r="W5" s="12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ht="16.5" customHeight="1" thickTop="1">
      <c r="A6" s="6">
        <v>1</v>
      </c>
      <c r="B6" s="8">
        <v>57</v>
      </c>
      <c r="C6" s="8" t="s">
        <v>43</v>
      </c>
      <c r="D6" s="21" t="s">
        <v>133</v>
      </c>
      <c r="E6" s="47" t="s">
        <v>23</v>
      </c>
      <c r="F6" s="8"/>
      <c r="G6" s="8" t="s">
        <v>134</v>
      </c>
      <c r="H6" s="10" t="s">
        <v>71</v>
      </c>
      <c r="I6" s="8" t="s">
        <v>76</v>
      </c>
      <c r="J6" s="10"/>
      <c r="K6" s="13"/>
      <c r="L6" s="68">
        <f>(P6*60+Q6)/86400</f>
        <v>0.003337037037037037</v>
      </c>
      <c r="M6" s="33">
        <f>ROUNDDOWN(L6*86400/6,3)</f>
        <v>48.053</v>
      </c>
      <c r="N6" s="45">
        <f>(L6-L$6)*86400</f>
        <v>0</v>
      </c>
      <c r="O6" s="6" t="str">
        <f>IF(L6&lt;=273/86400,"МС",IF(L6&lt;=298/86400,"КМС",IF(L6&lt;=320/86400,"I разр.",IF(L6&lt;=346/86400,"II разр.",IF(L6&lt;=377/86400,"III разр.",IF(L6&lt;=406/86400,"I юн.",""))))))</f>
        <v>КМС</v>
      </c>
      <c r="P6" s="5">
        <v>4</v>
      </c>
      <c r="Q6" s="41">
        <v>48.32</v>
      </c>
      <c r="R6" s="41"/>
      <c r="U6" s="4"/>
      <c r="V6" s="4"/>
      <c r="W6" s="12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6.5" customHeight="1">
      <c r="A7" s="6">
        <v>2</v>
      </c>
      <c r="B7" s="8">
        <v>56</v>
      </c>
      <c r="C7" s="8" t="s">
        <v>42</v>
      </c>
      <c r="D7" s="21" t="s">
        <v>108</v>
      </c>
      <c r="E7" s="47" t="s">
        <v>23</v>
      </c>
      <c r="F7" s="8"/>
      <c r="G7" s="8" t="s">
        <v>70</v>
      </c>
      <c r="H7" s="10" t="s">
        <v>71</v>
      </c>
      <c r="I7" s="8" t="s">
        <v>109</v>
      </c>
      <c r="J7" s="10"/>
      <c r="K7" s="7"/>
      <c r="L7" s="68">
        <f>(P7*60+Q7)/86400</f>
        <v>0.0037</v>
      </c>
      <c r="M7" s="33">
        <f>ROUNDDOWN(L7*86400/6,3)</f>
        <v>53.28</v>
      </c>
      <c r="N7" s="45">
        <f>(L7-L$6)*86400</f>
        <v>31.360000000000035</v>
      </c>
      <c r="O7" s="6" t="s">
        <v>87</v>
      </c>
      <c r="P7" s="5">
        <v>5</v>
      </c>
      <c r="Q7" s="41">
        <v>19.68</v>
      </c>
      <c r="R7" s="41"/>
      <c r="U7" s="4"/>
      <c r="V7" s="4"/>
      <c r="W7" s="12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6" customHeight="1" thickBot="1">
      <c r="A8" s="16"/>
      <c r="B8" s="18"/>
      <c r="C8" s="18"/>
      <c r="D8" s="51"/>
      <c r="E8" s="52"/>
      <c r="F8" s="18"/>
      <c r="G8" s="18"/>
      <c r="H8" s="27"/>
      <c r="I8" s="18"/>
      <c r="J8" s="27"/>
      <c r="K8" s="17"/>
      <c r="L8" s="70"/>
      <c r="M8" s="32"/>
      <c r="N8" s="59"/>
      <c r="O8" s="16"/>
      <c r="P8" s="5"/>
      <c r="Q8" s="41"/>
      <c r="R8" s="41"/>
      <c r="U8" s="4"/>
      <c r="V8" s="4"/>
      <c r="W8" s="12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6.5" customHeight="1" thickTop="1">
      <c r="A9" s="9"/>
      <c r="B9" s="12"/>
      <c r="C9" s="12"/>
      <c r="D9" s="37"/>
      <c r="E9" s="58"/>
      <c r="F9" s="38"/>
      <c r="G9" s="38"/>
      <c r="H9" s="25"/>
      <c r="I9" s="24"/>
      <c r="J9" s="24"/>
      <c r="K9" s="14"/>
      <c r="L9" s="46"/>
      <c r="M9" s="66"/>
      <c r="N9" s="62"/>
      <c r="O9" s="9"/>
      <c r="P9" s="5"/>
      <c r="Q9" s="41"/>
      <c r="R9" s="41"/>
      <c r="U9" s="4"/>
      <c r="V9" s="4"/>
      <c r="W9" s="12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1" spans="2:12" ht="12.75">
      <c r="B11" s="79" t="s">
        <v>53</v>
      </c>
      <c r="L11" s="79" t="s">
        <v>143</v>
      </c>
    </row>
    <row r="12" spans="2:12" ht="12.75">
      <c r="B12" s="79" t="s">
        <v>145</v>
      </c>
      <c r="L12" s="79" t="s">
        <v>144</v>
      </c>
    </row>
    <row r="13" spans="2:3" ht="12.75">
      <c r="B13" s="79" t="s">
        <v>146</v>
      </c>
      <c r="C13" s="79"/>
    </row>
    <row r="20" spans="1:15" ht="12.75">
      <c r="A20" s="138" t="s">
        <v>54</v>
      </c>
      <c r="B20" s="138"/>
      <c r="C20" s="138"/>
      <c r="D20" s="138"/>
      <c r="L20" s="142" t="s">
        <v>55</v>
      </c>
      <c r="M20" s="142"/>
      <c r="N20" s="142"/>
      <c r="O20" s="142"/>
    </row>
  </sheetData>
  <sheetProtection/>
  <mergeCells count="7">
    <mergeCell ref="A20:D20"/>
    <mergeCell ref="L20:O20"/>
    <mergeCell ref="C4:J4"/>
    <mergeCell ref="A1:O1"/>
    <mergeCell ref="A2:O2"/>
    <mergeCell ref="A3:D3"/>
    <mergeCell ref="J3:O3"/>
  </mergeCells>
  <printOptions/>
  <pageMargins left="0.5905511811023623" right="0.3937007874015748" top="0.3937007874015748" bottom="0.3937007874015748" header="0.5118110236220472" footer="0.196850393700787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"/>
  <dimension ref="A1:C16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24.421875" style="0" customWidth="1"/>
    <col min="3" max="3" width="65.57421875" style="0" customWidth="1"/>
  </cols>
  <sheetData>
    <row r="1" spans="1:3" ht="12.75">
      <c r="A1" t="s">
        <v>12</v>
      </c>
      <c r="B1" t="s">
        <v>13</v>
      </c>
      <c r="C1" s="69" t="s">
        <v>61</v>
      </c>
    </row>
    <row r="2" spans="2:3" ht="12.75">
      <c r="B2" t="s">
        <v>14</v>
      </c>
      <c r="C2" s="69" t="s">
        <v>62</v>
      </c>
    </row>
    <row r="3" spans="1:3" ht="12.75">
      <c r="A3" t="s">
        <v>15</v>
      </c>
      <c r="B3" t="s">
        <v>16</v>
      </c>
      <c r="C3" s="69" t="s">
        <v>63</v>
      </c>
    </row>
    <row r="4" spans="2:3" ht="12.75">
      <c r="B4" t="s">
        <v>17</v>
      </c>
      <c r="C4" s="69" t="s">
        <v>64</v>
      </c>
    </row>
    <row r="5" spans="2:3" ht="12.75">
      <c r="B5" t="s">
        <v>18</v>
      </c>
      <c r="C5" s="69" t="s">
        <v>65</v>
      </c>
    </row>
    <row r="6" spans="2:3" ht="12.75">
      <c r="B6" t="s">
        <v>19</v>
      </c>
      <c r="C6" s="69" t="s">
        <v>37</v>
      </c>
    </row>
    <row r="7" spans="1:3" ht="12.75">
      <c r="A7" s="69" t="s">
        <v>21</v>
      </c>
      <c r="B7" s="69" t="s">
        <v>22</v>
      </c>
      <c r="C7" s="69" t="s">
        <v>66</v>
      </c>
    </row>
    <row r="8" spans="2:3" ht="12.75">
      <c r="B8" s="69" t="s">
        <v>23</v>
      </c>
      <c r="C8" s="69" t="s">
        <v>67</v>
      </c>
    </row>
    <row r="9" spans="1:3" ht="12.75">
      <c r="A9" s="69" t="s">
        <v>24</v>
      </c>
      <c r="B9" s="73" t="s">
        <v>25</v>
      </c>
      <c r="C9" s="69" t="s">
        <v>10</v>
      </c>
    </row>
    <row r="10" spans="2:3" ht="12.75">
      <c r="B10" s="73" t="s">
        <v>26</v>
      </c>
      <c r="C10" s="69" t="s">
        <v>31</v>
      </c>
    </row>
    <row r="11" spans="2:3" ht="12.75">
      <c r="B11" s="73" t="s">
        <v>27</v>
      </c>
      <c r="C11" s="69" t="s">
        <v>35</v>
      </c>
    </row>
    <row r="12" spans="2:3" ht="12.75">
      <c r="B12" s="73" t="s">
        <v>28</v>
      </c>
      <c r="C12" s="69" t="s">
        <v>34</v>
      </c>
    </row>
    <row r="13" spans="2:3" ht="12.75">
      <c r="B13" s="73" t="s">
        <v>25</v>
      </c>
      <c r="C13" s="69" t="s">
        <v>9</v>
      </c>
    </row>
    <row r="14" spans="2:3" ht="12.75">
      <c r="B14" s="73" t="s">
        <v>26</v>
      </c>
      <c r="C14" s="69" t="s">
        <v>32</v>
      </c>
    </row>
    <row r="15" spans="2:3" ht="12.75">
      <c r="B15" s="73" t="s">
        <v>27</v>
      </c>
      <c r="C15" s="69" t="s">
        <v>36</v>
      </c>
    </row>
    <row r="16" spans="2:3" ht="12.75">
      <c r="B16" s="73" t="s">
        <v>28</v>
      </c>
      <c r="C16" s="69" t="s">
        <v>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Надя</cp:lastModifiedBy>
  <cp:lastPrinted>2012-12-08T12:24:09Z</cp:lastPrinted>
  <dcterms:created xsi:type="dcterms:W3CDTF">1996-10-08T23:32:33Z</dcterms:created>
  <dcterms:modified xsi:type="dcterms:W3CDTF">2012-12-09T14:37:45Z</dcterms:modified>
  <cp:category/>
  <cp:version/>
  <cp:contentType/>
  <cp:contentStatus/>
</cp:coreProperties>
</file>